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cars\Google Drive\bankjegyek\"/>
    </mc:Choice>
  </mc:AlternateContent>
  <xr:revisionPtr revIDLastSave="0" documentId="13_ncr:1_{0D1395A4-1A41-41C0-A380-049784BDDE94}" xr6:coauthVersionLast="46" xr6:coauthVersionMax="46" xr10:uidLastSave="{00000000-0000-0000-0000-000000000000}"/>
  <bookViews>
    <workbookView xWindow="-120" yWindow="-120" windowWidth="24240" windowHeight="13290" tabRatio="682" activeTab="9" xr2:uid="{00000000-000D-0000-FFFF-FFFF00000000}"/>
  </bookViews>
  <sheets>
    <sheet name="Koronák" sheetId="1" r:id="rId1"/>
    <sheet name="Pengők" sheetId="5" r:id="rId2"/>
    <sheet name="Forintok" sheetId="2" r:id="rId3"/>
    <sheet name="Kezdeti" sheetId="3" r:id="rId4"/>
    <sheet name="rendelések" sheetId="4" r:id="rId5"/>
    <sheet name="Készlet" sheetId="6" r:id="rId6"/>
    <sheet name="érmék" sheetId="11" r:id="rId7"/>
    <sheet name="feltöltés" sheetId="7" r:id="rId8"/>
    <sheet name="Hirdetés" sheetId="9" r:id="rId9"/>
    <sheet name="adópengők" sheetId="8" r:id="rId10"/>
    <sheet name="Értékelés" sheetId="10" r:id="rId11"/>
    <sheet name="kitűntetések" sheetId="12" r:id="rId12"/>
    <sheet name="Munka1" sheetId="13" r:id="rId13"/>
  </sheets>
  <definedNames>
    <definedName name="_xlnm._FilterDatabase" localSheetId="5" hidden="1">Készlet!$A$1:$P$327</definedName>
    <definedName name="_xlnm._FilterDatabase" localSheetId="4" hidden="1">rendelések!$A$1:$AP$1496</definedName>
  </definedNames>
  <calcPr calcId="191029"/>
</workbook>
</file>

<file path=xl/calcChain.xml><?xml version="1.0" encoding="utf-8"?>
<calcChain xmlns="http://schemas.openxmlformats.org/spreadsheetml/2006/main">
  <c r="AP1043" i="4" l="1"/>
  <c r="AO1043" i="4"/>
  <c r="AM1043" i="4"/>
  <c r="AN1043" i="4" s="1"/>
  <c r="AS1041" i="4"/>
  <c r="AM1041" i="4"/>
  <c r="AN1041" i="4" s="1"/>
  <c r="AO1041" i="4"/>
  <c r="AP1041" i="4"/>
  <c r="W39" i="6" l="1"/>
  <c r="AC39" i="6"/>
  <c r="AS1040" i="4" l="1"/>
  <c r="AM1040" i="4"/>
  <c r="AN1040" i="4" s="1"/>
  <c r="AO1040" i="4"/>
  <c r="AP1040" i="4"/>
  <c r="AR1040" i="4" s="1"/>
  <c r="AC124" i="6"/>
  <c r="AC99" i="6"/>
  <c r="AS1039" i="4"/>
  <c r="AM1039" i="4"/>
  <c r="AN1039" i="4" s="1"/>
  <c r="AO1039" i="4"/>
  <c r="AP1039" i="4"/>
  <c r="AS1038" i="4"/>
  <c r="AM1038" i="4"/>
  <c r="AN1038" i="4" s="1"/>
  <c r="AO1038" i="4"/>
  <c r="AP1038" i="4"/>
  <c r="AC261" i="6"/>
  <c r="AS1037" i="4"/>
  <c r="AM1037" i="4"/>
  <c r="AN1037" i="4" s="1"/>
  <c r="AO1037" i="4"/>
  <c r="AP1037" i="4"/>
  <c r="AM1036" i="4"/>
  <c r="AN1036" i="4" s="1"/>
  <c r="AP1036" i="4"/>
  <c r="AS1036" i="4"/>
  <c r="AO1036" i="4"/>
  <c r="AS983" i="4"/>
  <c r="W213" i="6"/>
  <c r="W212" i="6"/>
  <c r="W223" i="6"/>
  <c r="AC211" i="6"/>
  <c r="H211" i="6" s="1"/>
  <c r="W210" i="6"/>
  <c r="W211" i="6"/>
  <c r="BH13" i="10"/>
  <c r="BH12" i="10"/>
  <c r="W215" i="6"/>
  <c r="W208" i="6"/>
  <c r="W216" i="6"/>
  <c r="BH5" i="10"/>
  <c r="AC254" i="6"/>
  <c r="AC250" i="6"/>
  <c r="AC245" i="6"/>
  <c r="BH11" i="10"/>
  <c r="BH10" i="10"/>
  <c r="BH9" i="10"/>
  <c r="BH8" i="10"/>
  <c r="BH7" i="10"/>
  <c r="BH6" i="10"/>
  <c r="AC94" i="6"/>
  <c r="AS1035" i="4"/>
  <c r="AM1035" i="4"/>
  <c r="AN1035" i="4" s="1"/>
  <c r="AO1035" i="4"/>
  <c r="AP1035" i="4"/>
  <c r="AC286" i="6"/>
  <c r="W204" i="6"/>
  <c r="W323" i="6"/>
  <c r="AC109" i="6"/>
  <c r="AC117" i="6"/>
  <c r="AM1033" i="4" l="1"/>
  <c r="AN1033" i="4" s="1"/>
  <c r="AO1033" i="4"/>
  <c r="AS1033" i="4"/>
  <c r="AP1034" i="4"/>
  <c r="AP1033" i="4"/>
  <c r="AA978" i="4"/>
  <c r="AS1032" i="4" l="1"/>
  <c r="AM1032" i="4"/>
  <c r="AN1032" i="4" s="1"/>
  <c r="AO1032" i="4"/>
  <c r="AP1032" i="4"/>
  <c r="AS1031" i="4" l="1"/>
  <c r="AM1031" i="4"/>
  <c r="AN1031" i="4" s="1"/>
  <c r="AO1031" i="4"/>
  <c r="AP1031" i="4"/>
  <c r="W239" i="6" l="1"/>
  <c r="AC267" i="6" l="1"/>
  <c r="AC108" i="6" l="1"/>
  <c r="AP1030" i="4" l="1"/>
  <c r="AS1029" i="4" l="1"/>
  <c r="AM1029" i="4"/>
  <c r="AN1029" i="4" s="1"/>
  <c r="AO1029" i="4"/>
  <c r="AP1029" i="4"/>
  <c r="W309" i="6" l="1"/>
  <c r="W308" i="6"/>
  <c r="AM1028" i="4" l="1"/>
  <c r="AN1028" i="4" s="1"/>
  <c r="AO1028" i="4"/>
  <c r="AP1028" i="4"/>
  <c r="AS1028" i="4"/>
  <c r="AS1007" i="4" l="1"/>
  <c r="AS1008" i="4"/>
  <c r="AS1009" i="4"/>
  <c r="AS1010" i="4"/>
  <c r="AS1011" i="4"/>
  <c r="AS1012" i="4"/>
  <c r="AS1013" i="4"/>
  <c r="AS1014" i="4"/>
  <c r="AS1015" i="4"/>
  <c r="AS1016" i="4"/>
  <c r="AS1017" i="4"/>
  <c r="AS1018" i="4"/>
  <c r="AS1019" i="4"/>
  <c r="AS1020" i="4"/>
  <c r="AS1021" i="4"/>
  <c r="AS1022" i="4"/>
  <c r="AS1023" i="4"/>
  <c r="AS1024" i="4"/>
  <c r="AS1025" i="4"/>
  <c r="AS1026" i="4"/>
  <c r="AS1027" i="4"/>
  <c r="AC101" i="6" l="1"/>
  <c r="AC241" i="6"/>
  <c r="AC258" i="6"/>
  <c r="AM1027" i="4" l="1"/>
  <c r="AN1027" i="4" s="1"/>
  <c r="AO1027" i="4"/>
  <c r="AP1027" i="4"/>
  <c r="AM1026" i="4" l="1"/>
  <c r="AN1026" i="4" s="1"/>
  <c r="AO1026" i="4"/>
  <c r="AP1026" i="4"/>
  <c r="AM1025" i="4" l="1"/>
  <c r="AN1025" i="4" s="1"/>
  <c r="AO1025" i="4"/>
  <c r="AP1025" i="4"/>
  <c r="AR1025" i="4" s="1"/>
  <c r="AM1024" i="4" l="1"/>
  <c r="AN1024" i="4" s="1"/>
  <c r="AO1024" i="4"/>
  <c r="AP1024" i="4"/>
  <c r="W244" i="6" l="1"/>
  <c r="AM1023" i="4" l="1"/>
  <c r="AN1023" i="4" s="1"/>
  <c r="AO1023" i="4"/>
  <c r="AP1023" i="4"/>
  <c r="AC42" i="6" l="1"/>
  <c r="AC41" i="6"/>
  <c r="AC40" i="6"/>
  <c r="AC260" i="6"/>
  <c r="AM1022" i="4" l="1"/>
  <c r="AN1022" i="4" s="1"/>
  <c r="AO1022" i="4"/>
  <c r="AP1022" i="4"/>
  <c r="AO1021" i="4"/>
  <c r="AM1021" i="4"/>
  <c r="AN1021" i="4" s="1"/>
  <c r="AP1020" i="4" l="1"/>
  <c r="AP1021" i="4"/>
  <c r="AC82" i="6" l="1"/>
  <c r="AC83" i="6"/>
  <c r="AC84" i="6"/>
  <c r="AC85" i="6"/>
  <c r="W84" i="6"/>
  <c r="AC80" i="6"/>
  <c r="AC81" i="6"/>
  <c r="AC86" i="6"/>
  <c r="AC87" i="6"/>
  <c r="AC88" i="6"/>
  <c r="AC89" i="6"/>
  <c r="AC90" i="6"/>
  <c r="H90" i="6" s="1"/>
  <c r="W85" i="6"/>
  <c r="W83" i="6"/>
  <c r="W82" i="6"/>
  <c r="W81" i="6"/>
  <c r="W88" i="6"/>
  <c r="AC79" i="6" l="1"/>
  <c r="W79" i="6"/>
  <c r="W176" i="6" l="1"/>
  <c r="W177" i="6"/>
  <c r="W178" i="6"/>
  <c r="W179" i="6"/>
  <c r="H241" i="6" l="1"/>
  <c r="AM1019" i="4" l="1"/>
  <c r="AN1019" i="4" s="1"/>
  <c r="AO1019" i="4"/>
  <c r="AP1019" i="4"/>
  <c r="AR1019" i="4" s="1"/>
  <c r="H40" i="6" l="1"/>
  <c r="AC240" i="6"/>
  <c r="H240" i="6" s="1"/>
  <c r="AC235" i="6"/>
  <c r="H235" i="6" s="1"/>
  <c r="AC233" i="6"/>
  <c r="H233" i="6" s="1"/>
  <c r="AC93" i="6"/>
  <c r="H93" i="6" s="1"/>
  <c r="AP1018" i="4" l="1"/>
  <c r="AR1018" i="4" s="1"/>
  <c r="AM1018" i="4"/>
  <c r="AN1018" i="4" s="1"/>
  <c r="AO1018" i="4"/>
  <c r="AM1017" i="4" l="1"/>
  <c r="AN1017" i="4" s="1"/>
  <c r="AO1017" i="4"/>
  <c r="AP1017" i="4"/>
  <c r="AR1017" i="4" s="1"/>
  <c r="AM1016" i="4" l="1"/>
  <c r="AN1016" i="4" s="1"/>
  <c r="AO1016" i="4"/>
  <c r="AP1016" i="4"/>
  <c r="AM1015" i="4" l="1"/>
  <c r="AN1015" i="4" s="1"/>
  <c r="AO1015" i="4"/>
  <c r="AP1015" i="4"/>
  <c r="AM1014" i="4" l="1"/>
  <c r="AN1014" i="4" s="1"/>
  <c r="AP1014" i="4"/>
  <c r="AR1014" i="4" s="1"/>
  <c r="AO1014" i="4"/>
  <c r="AM1013" i="4" l="1"/>
  <c r="AN1013" i="4" s="1"/>
  <c r="AO1013" i="4"/>
  <c r="AP1013" i="4"/>
  <c r="AC116" i="6" l="1"/>
  <c r="H116" i="6" s="1"/>
  <c r="AC238" i="6"/>
  <c r="H238" i="6" s="1"/>
  <c r="AC287" i="6" l="1"/>
  <c r="H287" i="6" s="1"/>
  <c r="AC282" i="6"/>
  <c r="AC283" i="6"/>
  <c r="H283" i="6" s="1"/>
  <c r="AC284" i="6"/>
  <c r="AC285" i="6"/>
  <c r="H285" i="6" s="1"/>
  <c r="H286" i="6"/>
  <c r="AC279" i="6"/>
  <c r="AC280" i="6"/>
  <c r="H280" i="6" s="1"/>
  <c r="AC281" i="6"/>
  <c r="H281" i="6" s="1"/>
  <c r="AC275" i="6"/>
  <c r="AC276" i="6"/>
  <c r="AC277" i="6"/>
  <c r="AC278" i="6"/>
  <c r="H278" i="6" s="1"/>
  <c r="AC270" i="6"/>
  <c r="AC271" i="6"/>
  <c r="AC272" i="6"/>
  <c r="AC274" i="6"/>
  <c r="H274" i="6" s="1"/>
  <c r="AC269" i="6"/>
  <c r="H269" i="6" s="1"/>
  <c r="H261" i="6"/>
  <c r="AC262" i="6"/>
  <c r="AC263" i="6"/>
  <c r="AC264" i="6"/>
  <c r="AC265" i="6"/>
  <c r="AC266" i="6"/>
  <c r="H267" i="6"/>
  <c r="AC268" i="6"/>
  <c r="AC259" i="6"/>
  <c r="H259" i="6" s="1"/>
  <c r="H260" i="6"/>
  <c r="AC257" i="6"/>
  <c r="H258" i="6"/>
  <c r="AC251" i="6"/>
  <c r="AC252" i="6"/>
  <c r="H252" i="6" s="1"/>
  <c r="AC253" i="6"/>
  <c r="H254" i="6"/>
  <c r="AC255" i="6"/>
  <c r="AC256" i="6"/>
  <c r="H256" i="6" s="1"/>
  <c r="AC247" i="6"/>
  <c r="H247" i="6" s="1"/>
  <c r="AC248" i="6"/>
  <c r="H248" i="6" s="1"/>
  <c r="AC249" i="6"/>
  <c r="H250" i="6"/>
  <c r="AC242" i="6"/>
  <c r="AC243" i="6"/>
  <c r="H245" i="6"/>
  <c r="AC2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H34" i="6" s="1"/>
  <c r="AC35" i="6"/>
  <c r="H35" i="6" s="1"/>
  <c r="AC36" i="6"/>
  <c r="AC37" i="6"/>
  <c r="AC38" i="6"/>
  <c r="H41" i="6"/>
  <c r="H42" i="6"/>
  <c r="AC43" i="6"/>
  <c r="H43" i="6" s="1"/>
  <c r="AC44" i="6"/>
  <c r="H44" i="6" s="1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6" i="6"/>
  <c r="AC77" i="6"/>
  <c r="AC78" i="6"/>
  <c r="AC91" i="6"/>
  <c r="AC92" i="6"/>
  <c r="H94" i="6"/>
  <c r="AC95" i="6"/>
  <c r="H95" i="6" s="1"/>
  <c r="AC96" i="6"/>
  <c r="AC97" i="6"/>
  <c r="AC98" i="6"/>
  <c r="H99" i="6"/>
  <c r="AC100" i="6"/>
  <c r="H101" i="6"/>
  <c r="AC102" i="6"/>
  <c r="AC103" i="6"/>
  <c r="AC104" i="6"/>
  <c r="H104" i="6" s="1"/>
  <c r="AC105" i="6"/>
  <c r="AC106" i="6"/>
  <c r="AC107" i="6"/>
  <c r="H108" i="6"/>
  <c r="H109" i="6"/>
  <c r="AC110" i="6"/>
  <c r="AC111" i="6"/>
  <c r="AC112" i="6"/>
  <c r="AC113" i="6"/>
  <c r="AC114" i="6"/>
  <c r="AC115" i="6"/>
  <c r="H115" i="6" s="1"/>
  <c r="H117" i="6"/>
  <c r="AC118" i="6"/>
  <c r="H118" i="6" s="1"/>
  <c r="AC119" i="6"/>
  <c r="AC120" i="6"/>
  <c r="H120" i="6" s="1"/>
  <c r="AC121" i="6"/>
  <c r="AC122" i="6"/>
  <c r="H122" i="6" s="1"/>
  <c r="AC123" i="6"/>
  <c r="H124" i="6"/>
  <c r="AC125" i="6"/>
  <c r="H125" i="6" s="1"/>
  <c r="AC126" i="6"/>
  <c r="H126" i="6" s="1"/>
  <c r="AC127" i="6"/>
  <c r="H127" i="6" s="1"/>
  <c r="AC128" i="6"/>
  <c r="AC129" i="6"/>
  <c r="H129" i="6" s="1"/>
  <c r="AC130" i="6"/>
  <c r="H130" i="6" s="1"/>
  <c r="AC131" i="6"/>
  <c r="H131" i="6" s="1"/>
  <c r="AC132" i="6"/>
  <c r="H132" i="6" s="1"/>
  <c r="AC133" i="6"/>
  <c r="AC134" i="6"/>
  <c r="H134" i="6" s="1"/>
  <c r="AC135" i="6"/>
  <c r="AC136" i="6"/>
  <c r="AC137" i="6"/>
  <c r="H137" i="6" s="1"/>
  <c r="AC138" i="6"/>
  <c r="AC139" i="6"/>
  <c r="H139" i="6" s="1"/>
  <c r="AC140" i="6"/>
  <c r="H140" i="6" s="1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9" i="6"/>
  <c r="AC180" i="6"/>
  <c r="AC181" i="6"/>
  <c r="AC182" i="6"/>
  <c r="AC183" i="6"/>
  <c r="AC184" i="6"/>
  <c r="AC185" i="6"/>
  <c r="AC186" i="6"/>
  <c r="H186" i="6" s="1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H198" i="6" s="1"/>
  <c r="AC199" i="6"/>
  <c r="AC200" i="6"/>
  <c r="AC201" i="6"/>
  <c r="AC202" i="6"/>
  <c r="AC203" i="6"/>
  <c r="AC205" i="6"/>
  <c r="H205" i="6" s="1"/>
  <c r="AC206" i="6"/>
  <c r="H206" i="6" s="1"/>
  <c r="AC207" i="6"/>
  <c r="AC209" i="6"/>
  <c r="AC214" i="6"/>
  <c r="AC217" i="6"/>
  <c r="AC218" i="6"/>
  <c r="AC219" i="6"/>
  <c r="AC220" i="6"/>
  <c r="AC221" i="6"/>
  <c r="AC222" i="6"/>
  <c r="AC224" i="6"/>
  <c r="AC225" i="6"/>
  <c r="AC226" i="6"/>
  <c r="AC227" i="6"/>
  <c r="AC228" i="6"/>
  <c r="AC229" i="6"/>
  <c r="AC230" i="6"/>
  <c r="AC231" i="6"/>
  <c r="AC232" i="6"/>
  <c r="AC234" i="6"/>
  <c r="AC236" i="6"/>
  <c r="AC237" i="6"/>
  <c r="H237" i="6" s="1"/>
  <c r="H24" i="6"/>
  <c r="AM1012" i="4" l="1"/>
  <c r="AN1012" i="4" s="1"/>
  <c r="AP1012" i="4"/>
  <c r="AO1012" i="4"/>
  <c r="AP1011" i="4" l="1"/>
  <c r="AR1011" i="4" s="1"/>
  <c r="AM1011" i="4"/>
  <c r="AN1011" i="4" s="1"/>
  <c r="AO1011" i="4"/>
  <c r="AM1010" i="4" l="1"/>
  <c r="AN1010" i="4" s="1"/>
  <c r="AO1010" i="4"/>
  <c r="AP1010" i="4" l="1"/>
  <c r="AA977" i="4" l="1"/>
  <c r="AM1009" i="4" l="1"/>
  <c r="AN1009" i="4" s="1"/>
  <c r="AP1009" i="4"/>
  <c r="AR1009" i="4" s="1"/>
  <c r="AO1009" i="4"/>
  <c r="W114" i="6" l="1"/>
  <c r="W128" i="6" l="1"/>
  <c r="AM1008" i="4" l="1"/>
  <c r="AN1008" i="4" s="1"/>
  <c r="AO1008" i="4"/>
  <c r="AP1008" i="4"/>
  <c r="BH4" i="10" l="1"/>
  <c r="BH2" i="10" l="1"/>
  <c r="W180" i="6"/>
  <c r="W262" i="6" l="1"/>
  <c r="W219" i="6"/>
  <c r="AM1007" i="4" l="1"/>
  <c r="AN1007" i="4" s="1"/>
  <c r="AM1006" i="4" l="1"/>
  <c r="AN1006" i="4" s="1"/>
  <c r="AS1006" i="4"/>
  <c r="AO1007" i="4"/>
  <c r="AO1006" i="4"/>
  <c r="AP1007" i="4"/>
  <c r="AP1006" i="4"/>
  <c r="AS1005" i="4" l="1"/>
  <c r="AO984" i="4" l="1"/>
  <c r="AO986" i="4"/>
  <c r="AO987" i="4"/>
  <c r="AO988" i="4"/>
  <c r="AO989" i="4"/>
  <c r="AO990" i="4"/>
  <c r="AO991" i="4"/>
  <c r="AO992" i="4"/>
  <c r="AO993" i="4"/>
  <c r="AO994" i="4"/>
  <c r="AO995" i="4"/>
  <c r="AO996" i="4"/>
  <c r="AO997" i="4"/>
  <c r="AO1000" i="4"/>
  <c r="AO1001" i="4"/>
  <c r="AO1002" i="4"/>
  <c r="AO1003" i="4"/>
  <c r="AO1004" i="4"/>
  <c r="AO1005" i="4"/>
  <c r="AO983" i="4"/>
  <c r="AM1005" i="4" l="1"/>
  <c r="AN1005" i="4" s="1"/>
  <c r="AP1005" i="4"/>
  <c r="AS1004" i="4" l="1"/>
  <c r="AS1003" i="4"/>
  <c r="AP1004" i="4" l="1"/>
  <c r="AM1004" i="4"/>
  <c r="AN1004" i="4" s="1"/>
  <c r="AM1003" i="4" l="1"/>
  <c r="AN1003" i="4" s="1"/>
  <c r="AP1003" i="4" l="1"/>
  <c r="AM1002" i="4" l="1"/>
  <c r="AN1002" i="4" s="1"/>
  <c r="AP1002" i="4" l="1"/>
  <c r="AT997" i="4" l="1"/>
  <c r="AT1001" i="4"/>
  <c r="AS984" i="4"/>
  <c r="AS985" i="4"/>
  <c r="AS986" i="4"/>
  <c r="AS987" i="4"/>
  <c r="AS988" i="4"/>
  <c r="AS989" i="4"/>
  <c r="AS990" i="4"/>
  <c r="AS991" i="4"/>
  <c r="AS992" i="4"/>
  <c r="AS993" i="4"/>
  <c r="AS994" i="4"/>
  <c r="AS995" i="4"/>
  <c r="AS996" i="4"/>
  <c r="AS997" i="4"/>
  <c r="AS1000" i="4"/>
  <c r="AS1001" i="4"/>
  <c r="AM1001" i="4" l="1"/>
  <c r="AN1001" i="4" s="1"/>
  <c r="AP1001" i="4"/>
  <c r="AR1001" i="4" s="1"/>
  <c r="AM1000" i="4" l="1"/>
  <c r="AN1000" i="4" s="1"/>
  <c r="AP998" i="4"/>
  <c r="AP999" i="4"/>
  <c r="AP1000" i="4"/>
  <c r="AP997" i="4" l="1"/>
  <c r="AR997" i="4" s="1"/>
  <c r="AM997" i="4"/>
  <c r="AN997" i="4" s="1"/>
  <c r="AP996" i="4" l="1"/>
  <c r="AM996" i="4"/>
  <c r="AN996" i="4" s="1"/>
  <c r="AP995" i="4" l="1"/>
  <c r="AM995" i="4"/>
  <c r="AN995" i="4" s="1"/>
  <c r="AM994" i="4" l="1"/>
  <c r="AN994" i="4" s="1"/>
  <c r="AP994" i="4"/>
  <c r="W87" i="6" l="1"/>
  <c r="W86" i="6"/>
  <c r="W80" i="6"/>
  <c r="Z11" i="11" l="1"/>
  <c r="Z16" i="11"/>
  <c r="Z69" i="11"/>
  <c r="Z68" i="11"/>
  <c r="Z67" i="11"/>
  <c r="Z66" i="11"/>
  <c r="Z55" i="11"/>
  <c r="Z53" i="11"/>
  <c r="Z52" i="11"/>
  <c r="Z51" i="11"/>
  <c r="Z50" i="11"/>
  <c r="W78" i="6" l="1"/>
  <c r="W77" i="6"/>
  <c r="W76" i="6"/>
  <c r="W74" i="6"/>
  <c r="W73" i="6"/>
  <c r="W72" i="6"/>
  <c r="W67" i="6" l="1"/>
  <c r="W68" i="6"/>
  <c r="W69" i="6"/>
  <c r="W70" i="6"/>
  <c r="W71" i="6"/>
  <c r="W66" i="6"/>
  <c r="W64" i="6" l="1"/>
  <c r="W65" i="6"/>
  <c r="W63" i="6"/>
  <c r="W62" i="6"/>
  <c r="W61" i="6"/>
  <c r="W60" i="6"/>
  <c r="W59" i="6"/>
  <c r="W58" i="6"/>
  <c r="W57" i="6" l="1"/>
  <c r="W56" i="6"/>
  <c r="W55" i="6"/>
  <c r="W54" i="6" l="1"/>
  <c r="W53" i="6"/>
  <c r="AM993" i="4" l="1"/>
  <c r="AN993" i="4" s="1"/>
  <c r="AP993" i="4"/>
  <c r="W52" i="6" l="1"/>
  <c r="W51" i="6"/>
  <c r="W49" i="6"/>
  <c r="W48" i="6"/>
  <c r="AY28" i="10" l="1"/>
  <c r="AY29" i="10"/>
  <c r="AY30" i="10"/>
  <c r="AY31" i="10"/>
  <c r="AY32" i="10"/>
  <c r="AY33" i="10"/>
  <c r="AY14" i="10" l="1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13" i="10"/>
  <c r="AY5" i="10"/>
  <c r="AY6" i="10"/>
  <c r="AY7" i="10"/>
  <c r="AY8" i="10"/>
  <c r="AY9" i="10"/>
  <c r="AY10" i="10"/>
  <c r="AY11" i="10"/>
  <c r="AY12" i="10"/>
  <c r="AY4" i="10"/>
  <c r="AY34" i="10" l="1"/>
  <c r="W50" i="6"/>
  <c r="W47" i="6" l="1"/>
  <c r="AM992" i="4" l="1"/>
  <c r="AN992" i="4" s="1"/>
  <c r="AP992" i="4" l="1"/>
  <c r="Z40" i="11" l="1"/>
  <c r="Z23" i="11" l="1"/>
  <c r="AM991" i="4" l="1"/>
  <c r="AN991" i="4" s="1"/>
  <c r="AP991" i="4"/>
  <c r="W243" i="6" l="1"/>
  <c r="AM990" i="4" l="1"/>
  <c r="AN990" i="4" s="1"/>
  <c r="AP990" i="4"/>
  <c r="Z981" i="4" l="1"/>
  <c r="Y981" i="4"/>
  <c r="X981" i="4"/>
  <c r="V981" i="4"/>
  <c r="W981" i="4"/>
  <c r="Z12" i="11" l="1"/>
  <c r="W97" i="6"/>
  <c r="AM989" i="4" l="1"/>
  <c r="AN989" i="4" s="1"/>
  <c r="AP989" i="4"/>
  <c r="AM988" i="4" l="1"/>
  <c r="AN988" i="4" s="1"/>
  <c r="AP987" i="4" l="1"/>
  <c r="AP988" i="4"/>
  <c r="AM987" i="4"/>
  <c r="AN987" i="4" s="1"/>
  <c r="AM986" i="4" l="1"/>
  <c r="AN986" i="4" s="1"/>
  <c r="AP986" i="4"/>
  <c r="AP984" i="4" l="1"/>
  <c r="AM984" i="4"/>
  <c r="AN984" i="4" s="1"/>
  <c r="Z79" i="11" l="1"/>
  <c r="W322" i="6" l="1"/>
  <c r="W303" i="6" l="1"/>
  <c r="AM983" i="4" l="1"/>
  <c r="AN983" i="4" s="1"/>
  <c r="AP983" i="4"/>
  <c r="AP982" i="4"/>
  <c r="AM982" i="4"/>
  <c r="AN982" i="4" s="1"/>
  <c r="AP981" i="4"/>
  <c r="AM981" i="4"/>
  <c r="AN981" i="4" s="1"/>
  <c r="W321" i="6" l="1"/>
  <c r="Z15" i="11" l="1"/>
  <c r="Z17" i="11"/>
  <c r="Z19" i="11"/>
  <c r="Z8" i="11"/>
  <c r="Z9" i="11"/>
  <c r="Z10" i="11"/>
  <c r="Z94" i="11"/>
  <c r="Z93" i="11"/>
  <c r="Z92" i="11"/>
  <c r="Z91" i="11"/>
  <c r="Z90" i="11"/>
  <c r="Z89" i="11"/>
  <c r="Z18" i="11" l="1"/>
  <c r="Z82" i="11" l="1"/>
  <c r="Z83" i="11"/>
  <c r="Z84" i="11"/>
  <c r="Z85" i="11"/>
  <c r="Z86" i="11"/>
  <c r="Z6" i="11"/>
  <c r="Z95" i="11" l="1"/>
  <c r="Z88" i="11"/>
  <c r="Z87" i="11"/>
  <c r="Z81" i="11"/>
  <c r="Z77" i="11"/>
  <c r="Z78" i="11"/>
  <c r="Z80" i="11"/>
  <c r="Z76" i="11"/>
  <c r="Z71" i="11"/>
  <c r="Z72" i="11"/>
  <c r="Z73" i="11"/>
  <c r="Z74" i="11"/>
  <c r="Z75" i="11"/>
  <c r="Z70" i="11"/>
  <c r="Z56" i="11" l="1"/>
  <c r="Z57" i="11"/>
  <c r="Z58" i="11"/>
  <c r="Z59" i="11"/>
  <c r="Z60" i="11"/>
  <c r="Z61" i="11"/>
  <c r="Z62" i="11"/>
  <c r="Z63" i="11"/>
  <c r="Z64" i="11"/>
  <c r="Z65" i="11"/>
  <c r="Z42" i="11" l="1"/>
  <c r="Z43" i="11"/>
  <c r="Z44" i="11"/>
  <c r="Z45" i="11"/>
  <c r="Z46" i="11"/>
  <c r="Z47" i="11"/>
  <c r="Z48" i="11"/>
  <c r="Z49" i="11"/>
  <c r="Z54" i="11"/>
  <c r="Z41" i="11"/>
  <c r="Z39" i="11" l="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2" i="11"/>
  <c r="Z21" i="11" l="1"/>
  <c r="Z20" i="11"/>
  <c r="Z13" i="11" l="1"/>
  <c r="Z14" i="11" l="1"/>
  <c r="Z5" i="11" l="1"/>
  <c r="Z7" i="11"/>
  <c r="Z4" i="11"/>
  <c r="Z2" i="11" l="1"/>
  <c r="X1" i="11" s="1"/>
  <c r="W320" i="6"/>
  <c r="W319" i="6"/>
  <c r="W171" i="6" l="1"/>
  <c r="W155" i="6" l="1"/>
  <c r="W156" i="6"/>
  <c r="W165" i="6"/>
  <c r="W164" i="6"/>
  <c r="W196" i="6"/>
  <c r="W284" i="6" l="1"/>
  <c r="L29" i="10" l="1"/>
  <c r="L30" i="10"/>
  <c r="L31" i="10"/>
  <c r="L28" i="10"/>
  <c r="L27" i="10"/>
  <c r="M34" i="10" l="1"/>
  <c r="M35" i="10"/>
  <c r="M36" i="10"/>
  <c r="M37" i="10"/>
  <c r="M38" i="10"/>
  <c r="L34" i="10"/>
  <c r="L35" i="10"/>
  <c r="L36" i="10"/>
  <c r="L37" i="10"/>
  <c r="L38" i="10"/>
  <c r="M50" i="10"/>
  <c r="L50" i="10"/>
  <c r="K50" i="10"/>
  <c r="J50" i="10"/>
  <c r="I50" i="10"/>
  <c r="M49" i="10"/>
  <c r="L49" i="10"/>
  <c r="K49" i="10"/>
  <c r="J49" i="10"/>
  <c r="I49" i="10"/>
  <c r="M48" i="10"/>
  <c r="L48" i="10"/>
  <c r="K48" i="10"/>
  <c r="J48" i="10"/>
  <c r="I48" i="10"/>
  <c r="J38" i="10"/>
  <c r="I38" i="10"/>
  <c r="K38" i="10"/>
  <c r="K37" i="10"/>
  <c r="J37" i="10"/>
  <c r="I37" i="10"/>
  <c r="K36" i="10"/>
  <c r="J36" i="10"/>
  <c r="I36" i="10"/>
  <c r="J45" i="10"/>
  <c r="K45" i="10"/>
  <c r="I45" i="10"/>
  <c r="J14" i="10"/>
  <c r="K14" i="10"/>
  <c r="I14" i="10"/>
  <c r="K42" i="10"/>
  <c r="K43" i="10"/>
  <c r="K44" i="10"/>
  <c r="J42" i="10"/>
  <c r="J43" i="10"/>
  <c r="J44" i="10"/>
  <c r="I42" i="10"/>
  <c r="I43" i="10"/>
  <c r="I44" i="10"/>
  <c r="W172" i="6" l="1"/>
  <c r="W154" i="6"/>
  <c r="W153" i="6"/>
  <c r="W152" i="6" l="1"/>
  <c r="C5" i="9" l="1"/>
  <c r="C3" i="9"/>
  <c r="C4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2" i="9"/>
  <c r="E86" i="9"/>
  <c r="W166" i="6" l="1"/>
  <c r="W167" i="6"/>
  <c r="W168" i="6"/>
  <c r="W169" i="6"/>
  <c r="W170" i="6"/>
  <c r="W163" i="6"/>
  <c r="W145" i="6" l="1"/>
  <c r="W119" i="6" l="1"/>
  <c r="W110" i="6" l="1"/>
  <c r="W112" i="6"/>
  <c r="W136" i="6" l="1"/>
  <c r="W138" i="6" l="1"/>
  <c r="W265" i="6" l="1"/>
  <c r="W268" i="6"/>
  <c r="W263" i="6"/>
  <c r="W250" i="6" l="1"/>
  <c r="W232" i="6" l="1"/>
  <c r="W230" i="6" l="1"/>
  <c r="W231" i="6"/>
  <c r="W233" i="6"/>
  <c r="W234" i="6"/>
  <c r="W235" i="6"/>
  <c r="W236" i="6"/>
  <c r="W27" i="6" l="1"/>
  <c r="W28" i="6"/>
  <c r="W29" i="6"/>
  <c r="W30" i="6"/>
  <c r="W26" i="6"/>
  <c r="W31" i="6"/>
  <c r="W32" i="6"/>
  <c r="W33" i="6"/>
  <c r="W34" i="6" l="1"/>
  <c r="W19" i="6" l="1"/>
  <c r="W96" i="6" l="1"/>
  <c r="W201" i="6" l="1"/>
  <c r="W25" i="6" l="1"/>
  <c r="W189" i="6" l="1"/>
  <c r="W126" i="6" l="1"/>
  <c r="W44" i="6" l="1"/>
  <c r="AA981" i="4" l="1"/>
  <c r="Z10" i="9" l="1"/>
  <c r="Z4" i="9"/>
  <c r="U4" i="9" s="1"/>
  <c r="W4" i="9" s="1"/>
  <c r="Z3" i="9"/>
  <c r="U3" i="9" s="1"/>
  <c r="W3" i="9" s="1"/>
  <c r="U5" i="9"/>
  <c r="U6" i="9"/>
  <c r="U7" i="9"/>
  <c r="W7" i="9" s="1"/>
  <c r="U8" i="9"/>
  <c r="W8" i="9" s="1"/>
  <c r="U9" i="9"/>
  <c r="U10" i="9"/>
  <c r="U11" i="9"/>
  <c r="W11" i="9" s="1"/>
  <c r="Z2" i="9"/>
  <c r="U2" i="9" s="1"/>
  <c r="W2" i="9" s="1"/>
  <c r="W9" i="9"/>
  <c r="W10" i="9"/>
  <c r="W6" i="9"/>
  <c r="W5" i="9"/>
  <c r="W140" i="6" l="1"/>
  <c r="W141" i="6"/>
  <c r="W142" i="6"/>
  <c r="W143" i="6"/>
  <c r="W144" i="6"/>
  <c r="W146" i="6"/>
  <c r="W147" i="6"/>
  <c r="W148" i="6"/>
  <c r="W149" i="6"/>
  <c r="W150" i="6"/>
  <c r="W151" i="6"/>
  <c r="W157" i="6"/>
  <c r="W158" i="6"/>
  <c r="W159" i="6"/>
  <c r="W160" i="6"/>
  <c r="W161" i="6"/>
  <c r="W162" i="6"/>
  <c r="W173" i="6"/>
  <c r="W174" i="6"/>
  <c r="W175" i="6"/>
  <c r="W181" i="6"/>
  <c r="W182" i="6"/>
  <c r="W183" i="6"/>
  <c r="W184" i="6"/>
  <c r="W185" i="6"/>
  <c r="W186" i="6"/>
  <c r="W187" i="6"/>
  <c r="W188" i="6"/>
  <c r="W190" i="6"/>
  <c r="W191" i="6"/>
  <c r="W192" i="6"/>
  <c r="W193" i="6"/>
  <c r="W194" i="6"/>
  <c r="W195" i="6"/>
  <c r="W197" i="6"/>
  <c r="W198" i="6"/>
  <c r="W199" i="6"/>
  <c r="W200" i="6"/>
  <c r="W202" i="6"/>
  <c r="W203" i="6"/>
  <c r="W205" i="6"/>
  <c r="W206" i="6"/>
  <c r="W207" i="6"/>
  <c r="W209" i="6"/>
  <c r="W214" i="6"/>
  <c r="W217" i="6"/>
  <c r="W218" i="6"/>
  <c r="W220" i="6"/>
  <c r="W221" i="6"/>
  <c r="W222" i="6"/>
  <c r="W224" i="6"/>
  <c r="W225" i="6"/>
  <c r="W226" i="6"/>
  <c r="W227" i="6"/>
  <c r="W228" i="6"/>
  <c r="W229" i="6"/>
  <c r="W237" i="6"/>
  <c r="W238" i="6"/>
  <c r="W240" i="6"/>
  <c r="W241" i="6"/>
  <c r="W242" i="6"/>
  <c r="W245" i="6"/>
  <c r="W247" i="6"/>
  <c r="W248" i="6"/>
  <c r="W249" i="6"/>
  <c r="W251" i="6"/>
  <c r="W252" i="6"/>
  <c r="W253" i="6"/>
  <c r="W254" i="6"/>
  <c r="W255" i="6"/>
  <c r="W256" i="6"/>
  <c r="W257" i="6"/>
  <c r="W258" i="6"/>
  <c r="W259" i="6"/>
  <c r="W260" i="6"/>
  <c r="W261" i="6"/>
  <c r="W264" i="6"/>
  <c r="W266" i="6"/>
  <c r="W267" i="6"/>
  <c r="W269" i="6"/>
  <c r="W270" i="6"/>
  <c r="W271" i="6"/>
  <c r="W272" i="6"/>
  <c r="W274" i="6"/>
  <c r="W275" i="6"/>
  <c r="W276" i="6"/>
  <c r="W277" i="6"/>
  <c r="W278" i="6"/>
  <c r="W279" i="6"/>
  <c r="W280" i="6"/>
  <c r="W281" i="6"/>
  <c r="W282" i="6"/>
  <c r="W283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4" i="6"/>
  <c r="W305" i="6"/>
  <c r="W306" i="6"/>
  <c r="W307" i="6"/>
  <c r="W310" i="6"/>
  <c r="W311" i="6"/>
  <c r="W312" i="6"/>
  <c r="W313" i="6"/>
  <c r="W314" i="6"/>
  <c r="W315" i="6"/>
  <c r="W316" i="6"/>
  <c r="W317" i="6"/>
  <c r="W318" i="6"/>
  <c r="W5" i="6" l="1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20" i="6"/>
  <c r="W21" i="6"/>
  <c r="W22" i="6"/>
  <c r="W23" i="6"/>
  <c r="W24" i="6"/>
  <c r="W35" i="6"/>
  <c r="W36" i="6"/>
  <c r="W37" i="6"/>
  <c r="W38" i="6"/>
  <c r="W40" i="6"/>
  <c r="W41" i="6"/>
  <c r="W42" i="6"/>
  <c r="W43" i="6"/>
  <c r="W45" i="6"/>
  <c r="W46" i="6"/>
  <c r="W89" i="6"/>
  <c r="W90" i="6"/>
  <c r="W91" i="6"/>
  <c r="W92" i="6"/>
  <c r="W93" i="6"/>
  <c r="W94" i="6"/>
  <c r="W95" i="6"/>
  <c r="W98" i="6"/>
  <c r="W99" i="6"/>
  <c r="W100" i="6"/>
  <c r="W101" i="6"/>
  <c r="W102" i="6"/>
  <c r="W103" i="6"/>
  <c r="W104" i="6"/>
  <c r="W105" i="6"/>
  <c r="W106" i="6"/>
  <c r="W108" i="6"/>
  <c r="W109" i="6"/>
  <c r="W111" i="6"/>
  <c r="W113" i="6"/>
  <c r="W115" i="6"/>
  <c r="W116" i="6"/>
  <c r="W117" i="6"/>
  <c r="W118" i="6"/>
  <c r="W120" i="6"/>
  <c r="W121" i="6"/>
  <c r="W122" i="6"/>
  <c r="W123" i="6"/>
  <c r="W124" i="6"/>
  <c r="W125" i="6"/>
  <c r="W127" i="6"/>
  <c r="W129" i="6"/>
  <c r="W130" i="6"/>
  <c r="W131" i="6"/>
  <c r="W132" i="6"/>
  <c r="W133" i="6"/>
  <c r="W134" i="6"/>
  <c r="W135" i="6"/>
  <c r="W137" i="6"/>
  <c r="W139" i="6"/>
  <c r="W4" i="6"/>
  <c r="AA976" i="4" l="1"/>
  <c r="AA975" i="4"/>
  <c r="W3" i="6" l="1"/>
  <c r="K11" i="10" l="1"/>
  <c r="J11" i="10"/>
  <c r="I11" i="10"/>
  <c r="K30" i="10"/>
  <c r="J30" i="10"/>
  <c r="I30" i="10"/>
  <c r="K10" i="10"/>
  <c r="J10" i="10"/>
  <c r="I10" i="10"/>
  <c r="K9" i="10"/>
  <c r="J9" i="10"/>
  <c r="I9" i="10"/>
  <c r="K29" i="10"/>
  <c r="J29" i="10"/>
  <c r="I29" i="10"/>
  <c r="K21" i="10"/>
  <c r="J21" i="10"/>
  <c r="I21" i="10"/>
  <c r="K20" i="10"/>
  <c r="J20" i="10"/>
  <c r="I20" i="10"/>
  <c r="K19" i="10"/>
  <c r="J19" i="10"/>
  <c r="I19" i="10"/>
  <c r="K22" i="10"/>
  <c r="J22" i="10"/>
  <c r="I22" i="10"/>
  <c r="K18" i="10"/>
  <c r="J18" i="10"/>
  <c r="I18" i="10"/>
  <c r="K17" i="10"/>
  <c r="J17" i="10"/>
  <c r="I17" i="10"/>
  <c r="J16" i="10"/>
  <c r="K16" i="10"/>
  <c r="I16" i="10"/>
  <c r="K15" i="10" l="1"/>
  <c r="J15" i="10"/>
  <c r="I15" i="10"/>
  <c r="K7" i="10"/>
  <c r="K8" i="10"/>
  <c r="K13" i="10"/>
  <c r="K23" i="10" s="1"/>
  <c r="J7" i="10"/>
  <c r="J8" i="10"/>
  <c r="J13" i="10"/>
  <c r="I7" i="10"/>
  <c r="I8" i="10"/>
  <c r="I13" i="10"/>
  <c r="I23" i="10" s="1"/>
  <c r="K28" i="10"/>
  <c r="J28" i="10"/>
  <c r="I28" i="10"/>
  <c r="J23" i="10" l="1"/>
  <c r="K41" i="10"/>
  <c r="J41" i="10"/>
  <c r="I41" i="10"/>
  <c r="K31" i="10"/>
  <c r="J31" i="10"/>
  <c r="I31" i="10"/>
  <c r="K6" i="10"/>
  <c r="J6" i="10"/>
  <c r="I6" i="10"/>
  <c r="K5" i="10"/>
  <c r="J5" i="10"/>
  <c r="I5" i="10"/>
  <c r="K35" i="10"/>
  <c r="J35" i="10"/>
  <c r="I35" i="10"/>
  <c r="K4" i="10"/>
  <c r="J4" i="10"/>
  <c r="I4" i="10"/>
  <c r="K3" i="10"/>
  <c r="K27" i="10"/>
  <c r="K34" i="10"/>
  <c r="K2" i="10"/>
  <c r="J3" i="10"/>
  <c r="J27" i="10"/>
  <c r="J34" i="10"/>
  <c r="J2" i="10"/>
  <c r="I27" i="10"/>
  <c r="I34" i="10"/>
  <c r="I3" i="10"/>
  <c r="I2" i="10"/>
  <c r="I12" i="10" l="1"/>
  <c r="K12" i="10"/>
  <c r="J12" i="10"/>
  <c r="W2" i="6"/>
  <c r="W333" i="6" s="1"/>
  <c r="E83" i="9" l="1"/>
  <c r="E82" i="9"/>
  <c r="E84" i="9"/>
  <c r="E85" i="9"/>
  <c r="E78" i="9" l="1"/>
  <c r="E79" i="9"/>
  <c r="E80" i="9"/>
  <c r="E81" i="9"/>
  <c r="E77" i="9" l="1"/>
  <c r="E76" i="9" l="1"/>
  <c r="E75" i="9" l="1"/>
  <c r="E74" i="9" l="1"/>
  <c r="E73" i="9"/>
  <c r="E72" i="9" l="1"/>
  <c r="E71" i="9" l="1"/>
  <c r="E67" i="9" l="1"/>
  <c r="E68" i="9"/>
  <c r="E69" i="9"/>
  <c r="E70" i="9"/>
  <c r="E66" i="9" l="1"/>
  <c r="E65" i="9" l="1"/>
  <c r="E59" i="9" l="1"/>
  <c r="E60" i="9"/>
  <c r="E61" i="9"/>
  <c r="E62" i="9"/>
  <c r="E63" i="9"/>
  <c r="E64" i="9"/>
  <c r="E58" i="9"/>
  <c r="E55" i="9" l="1"/>
  <c r="E56" i="9"/>
  <c r="E57" i="9"/>
  <c r="E53" i="9" l="1"/>
  <c r="E54" i="9"/>
  <c r="E52" i="9"/>
  <c r="E45" i="9" l="1"/>
  <c r="E46" i="9"/>
  <c r="E47" i="9"/>
  <c r="E48" i="9"/>
  <c r="E44" i="9"/>
  <c r="E17" i="9" l="1"/>
  <c r="E10" i="9"/>
  <c r="E30" i="9" l="1"/>
  <c r="E33" i="9"/>
  <c r="E13" i="9"/>
  <c r="E43" i="9"/>
  <c r="E39" i="9"/>
  <c r="E27" i="9"/>
  <c r="E42" i="9"/>
  <c r="E32" i="9"/>
  <c r="E51" i="9" l="1"/>
  <c r="E36" i="9" l="1"/>
  <c r="E19" i="9"/>
  <c r="E25" i="9"/>
  <c r="E4" i="9" l="1"/>
  <c r="E31" i="9"/>
  <c r="E9" i="9" l="1"/>
  <c r="E28" i="9"/>
  <c r="E20" i="9"/>
  <c r="E35" i="9" l="1"/>
  <c r="E6" i="9"/>
  <c r="E40" i="9"/>
  <c r="E8" i="9"/>
  <c r="E29" i="9"/>
  <c r="E14" i="9"/>
  <c r="E38" i="9"/>
  <c r="E16" i="9"/>
  <c r="E22" i="9" l="1"/>
  <c r="E21" i="9"/>
  <c r="E24" i="9"/>
  <c r="E11" i="9" l="1"/>
  <c r="E23" i="9"/>
  <c r="E3" i="9"/>
  <c r="E41" i="9" l="1"/>
  <c r="E26" i="9"/>
  <c r="E34" i="9"/>
  <c r="E15" i="9"/>
  <c r="E12" i="9"/>
  <c r="E50" i="9"/>
  <c r="E49" i="9"/>
  <c r="E37" i="9" l="1"/>
  <c r="E7" i="9" l="1"/>
  <c r="E18" i="9"/>
  <c r="E2" i="9"/>
  <c r="E5" i="9"/>
  <c r="N77" i="3" l="1"/>
  <c r="M77" i="3"/>
  <c r="L77" i="3"/>
  <c r="K77" i="3"/>
  <c r="J77" i="3"/>
  <c r="N76" i="3"/>
  <c r="M76" i="3"/>
  <c r="L76" i="3"/>
  <c r="K76" i="3"/>
  <c r="J76" i="3"/>
  <c r="N80" i="3"/>
  <c r="M80" i="3"/>
  <c r="L80" i="3"/>
  <c r="K80" i="3"/>
  <c r="N79" i="3"/>
  <c r="M79" i="3"/>
  <c r="L79" i="3"/>
  <c r="K79" i="3"/>
  <c r="N78" i="3"/>
  <c r="M78" i="3"/>
  <c r="L78" i="3"/>
  <c r="K78" i="3"/>
  <c r="N75" i="3"/>
  <c r="M75" i="3"/>
  <c r="L75" i="3"/>
  <c r="K75" i="3"/>
  <c r="J80" i="3"/>
  <c r="J79" i="3"/>
  <c r="J78" i="3"/>
  <c r="J75" i="3"/>
</calcChain>
</file>

<file path=xl/sharedStrings.xml><?xml version="1.0" encoding="utf-8"?>
<sst xmlns="http://schemas.openxmlformats.org/spreadsheetml/2006/main" count="8845" uniqueCount="2395">
  <si>
    <t>Címlet</t>
  </si>
  <si>
    <t>Kiadás</t>
  </si>
  <si>
    <t>Leírás/változat</t>
  </si>
  <si>
    <t>Van?</t>
  </si>
  <si>
    <t>50 fillér</t>
  </si>
  <si>
    <t>1 korona</t>
  </si>
  <si>
    <t>7000 feletti sorozatszámmal</t>
  </si>
  <si>
    <t>2 korona</t>
  </si>
  <si>
    <t>Főtípus</t>
  </si>
  <si>
    <t>sorozat és sorszám nélkül</t>
  </si>
  <si>
    <t>2ab</t>
  </si>
  <si>
    <t>Felülbélyegzések: YU, PL, I</t>
  </si>
  <si>
    <t>5 korona</t>
  </si>
  <si>
    <t>Felülbélyegzés: F</t>
  </si>
  <si>
    <t>"az Oszták-Magyar Bank bankjegyeire" május 15</t>
  </si>
  <si>
    <t>10 korona</t>
  </si>
  <si>
    <t>Felülbélyegz.: F</t>
  </si>
  <si>
    <t>20 korona</t>
  </si>
  <si>
    <t>"II.kiadás" (függ piros)</t>
  </si>
  <si>
    <t>júl.15. ellipszis nélkül</t>
  </si>
  <si>
    <t>aug.9. ellipszis nélkül</t>
  </si>
  <si>
    <t>Felülb.: YU, RO</t>
  </si>
  <si>
    <t>a sorszámok között ponttal</t>
  </si>
  <si>
    <t>25 korona</t>
  </si>
  <si>
    <t>50 korona</t>
  </si>
  <si>
    <t>100 korona</t>
  </si>
  <si>
    <t>kisalakú "OFZ"</t>
  </si>
  <si>
    <t>"MPB"</t>
  </si>
  <si>
    <t>nyomdahely megj. Nélkül</t>
  </si>
  <si>
    <t>200 korona</t>
  </si>
  <si>
    <t>500 korona</t>
  </si>
  <si>
    <t>kisalakú "MPB"</t>
  </si>
  <si>
    <t xml:space="preserve">1000 korona </t>
  </si>
  <si>
    <t>hamisítvány: az utolsó sorban "Törvény" és "OFZ" nagyobb betűvel, a hátoldali idegen értékjelzések után nincs pont</t>
  </si>
  <si>
    <t>8 fillér</t>
  </si>
  <si>
    <t>nyomdahely megj. nélkül</t>
  </si>
  <si>
    <t>nyomdahely megj. nélkül + 8 fillér</t>
  </si>
  <si>
    <t>40 fillér</t>
  </si>
  <si>
    <t>nyomdahely megj. nélkül + 40 fillér</t>
  </si>
  <si>
    <t>10000 korona</t>
  </si>
  <si>
    <t>"MPB" + 80 fillér</t>
  </si>
  <si>
    <t>"OFZ" + 80 fillér</t>
  </si>
  <si>
    <t>nyomdahely megj. nélkül + 80 fillér</t>
  </si>
  <si>
    <t>25000 korona</t>
  </si>
  <si>
    <t>selyemszálas papíron</t>
  </si>
  <si>
    <t>2 pengő felülb.</t>
  </si>
  <si>
    <t>50000 korona</t>
  </si>
  <si>
    <t>"OFZ"</t>
  </si>
  <si>
    <t>kék színű</t>
  </si>
  <si>
    <t>4 pengő felülny.</t>
  </si>
  <si>
    <t>1922 aug. 15 keltezéssel</t>
  </si>
  <si>
    <t>nyomdahely megj. nélkül + 4 pengő</t>
  </si>
  <si>
    <t>100000 korona</t>
  </si>
  <si>
    <t>8 pengő</t>
  </si>
  <si>
    <t>"MPB" + 8 pengő</t>
  </si>
  <si>
    <t>500000 korona</t>
  </si>
  <si>
    <t>"MPB" + 40 pengő</t>
  </si>
  <si>
    <t>myomdahely megj. Nélkül</t>
  </si>
  <si>
    <t>nyomdahely megj. nélkül + 40 pengő</t>
  </si>
  <si>
    <t>1 millió korona</t>
  </si>
  <si>
    <t>nyomdahely megj. nélkül + 80 pengő</t>
  </si>
  <si>
    <t>10 millió korona</t>
  </si>
  <si>
    <t>VF</t>
  </si>
  <si>
    <t>egyenes 3-as</t>
  </si>
  <si>
    <t>UNC</t>
  </si>
  <si>
    <t>aUNC</t>
  </si>
  <si>
    <t>"H" betűjellel</t>
  </si>
  <si>
    <t>F</t>
  </si>
  <si>
    <t>nagyobb aláírással</t>
  </si>
  <si>
    <t>EF</t>
  </si>
  <si>
    <t>fordított alapnyomat</t>
  </si>
  <si>
    <t>F+</t>
  </si>
  <si>
    <t>"E" betűjelzéssel</t>
  </si>
  <si>
    <t>"F" betűjelzéssel</t>
  </si>
  <si>
    <t>hiányzik a biztonsági szál</t>
  </si>
  <si>
    <t>biztonsági szál jobb oldalon van</t>
  </si>
  <si>
    <t xml:space="preserve">biztonsági szál ferde helyzetben </t>
  </si>
  <si>
    <t>2 db biztonsági szállal</t>
  </si>
  <si>
    <t>a jobb és baloldalon levő folyoszám között 2 szám eltérés</t>
  </si>
  <si>
    <t>a folyószámok nem fluoreszkálnak</t>
  </si>
  <si>
    <t>hiányzik az UV jel</t>
  </si>
  <si>
    <t>Keltezés, aláírás és számozás nélküli fázisnyomat</t>
  </si>
  <si>
    <t>Bodnár alelnök aláírása eltérő</t>
  </si>
  <si>
    <t>F-VF</t>
  </si>
  <si>
    <t>C - vékony</t>
  </si>
  <si>
    <t>B</t>
  </si>
  <si>
    <t>A</t>
  </si>
  <si>
    <t>EF-</t>
  </si>
  <si>
    <t>A+ (UNC)</t>
  </si>
  <si>
    <t>VG</t>
  </si>
  <si>
    <t>3000 feletti ssz. sima hl.</t>
  </si>
  <si>
    <t>3000 feletti ssz. hullámos hl.</t>
  </si>
  <si>
    <t>YU+ (F-VF)</t>
  </si>
  <si>
    <t>7000 feletti ssz. csillaggal</t>
  </si>
  <si>
    <t>1.</t>
  </si>
  <si>
    <t>2.</t>
  </si>
  <si>
    <t>3.</t>
  </si>
  <si>
    <t>5.</t>
  </si>
  <si>
    <t>6.</t>
  </si>
  <si>
    <t>8.</t>
  </si>
  <si>
    <t>9.</t>
  </si>
  <si>
    <t>10.</t>
  </si>
  <si>
    <t>11.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</si>
  <si>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</si>
  <si>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</si>
  <si>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</si>
  <si>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</si>
  <si>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</si>
  <si>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</si>
  <si>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</si>
  <si>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</si>
  <si>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</si>
  <si>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</si>
  <si>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</si>
  <si>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</si>
  <si>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</si>
  <si>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</si>
  <si>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</si>
  <si>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</si>
  <si>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</si>
  <si>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</si>
  <si>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</si>
  <si>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 Ft (Philadelphia)</t>
  </si>
  <si>
    <t>30 krajcár</t>
  </si>
  <si>
    <t>"1848-iki"</t>
  </si>
  <si>
    <t>Kelt. nélkül</t>
  </si>
  <si>
    <t>Főtípus - vörösbarna</t>
  </si>
  <si>
    <t>csokoládébarna</t>
  </si>
  <si>
    <t>vb., de román szöveg ékezetei pontok</t>
  </si>
  <si>
    <t>VF-VF</t>
  </si>
  <si>
    <t>"más törvényes pénznemre" május 15 + vékony és vastag papíron!</t>
  </si>
  <si>
    <t>EF-aUNC</t>
  </si>
  <si>
    <t xml:space="preserve">5 Gulden </t>
  </si>
  <si>
    <t>Főtípus (Duschek Ferenc)</t>
  </si>
  <si>
    <t>mint az a), sorsz. Nélk.</t>
  </si>
  <si>
    <t>?</t>
  </si>
  <si>
    <t>VG-F</t>
  </si>
  <si>
    <t xml:space="preserve">VF rest. </t>
  </si>
  <si>
    <t>*-os</t>
  </si>
  <si>
    <t>Budán balra + plecsni</t>
  </si>
  <si>
    <t>15 krajcár</t>
  </si>
  <si>
    <t>dátum</t>
  </si>
  <si>
    <t>érték</t>
  </si>
  <si>
    <t>100 Ft-os sor</t>
  </si>
  <si>
    <t>1 m-milliárd pengő</t>
  </si>
  <si>
    <t>20 fillér</t>
  </si>
  <si>
    <t>x</t>
  </si>
  <si>
    <t>1000-100e pengő</t>
  </si>
  <si>
    <t>Milpengő sor</t>
  </si>
  <si>
    <t>100 pengő</t>
  </si>
  <si>
    <t>50 pengő</t>
  </si>
  <si>
    <t>10 pengő</t>
  </si>
  <si>
    <t>nincs</t>
  </si>
  <si>
    <t>Ajánlások</t>
  </si>
  <si>
    <t>gyujtemeny.lap</t>
  </si>
  <si>
    <t>penz.lap</t>
  </si>
  <si>
    <t>antik.lap</t>
  </si>
  <si>
    <t>veszpremiceg.lap.hu</t>
  </si>
  <si>
    <t>numizmatika.lap</t>
  </si>
  <si>
    <t>forint.lap.hu</t>
  </si>
  <si>
    <t>mód</t>
  </si>
  <si>
    <t>ajanl</t>
  </si>
  <si>
    <t>Linkek.hu</t>
  </si>
  <si>
    <t>-</t>
  </si>
  <si>
    <t>ajanl (2)</t>
  </si>
  <si>
    <t>10 forint</t>
  </si>
  <si>
    <t>5 fillérek</t>
  </si>
  <si>
    <t>Érme értékelések</t>
  </si>
  <si>
    <t>1,1..1,2..1,3</t>
  </si>
  <si>
    <t>4+2</t>
  </si>
  <si>
    <t>Kedvezmény</t>
  </si>
  <si>
    <t>1-10 millió, 1 milliárd p.</t>
  </si>
  <si>
    <t>Ssz.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</si>
  <si>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</si>
  <si>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</si>
  <si>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</si>
  <si>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</si>
  <si>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</si>
  <si>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</si>
  <si>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</si>
  <si>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</si>
  <si>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</si>
  <si>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</si>
  <si>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</si>
  <si>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</si>
  <si>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</si>
  <si>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</si>
  <si>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</si>
  <si>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</si>
  <si>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</si>
  <si>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fordított alapnyomat (01)</t>
  </si>
  <si>
    <t>VF+</t>
  </si>
  <si>
    <t>F18</t>
  </si>
  <si>
    <t>F19</t>
  </si>
  <si>
    <t>F20</t>
  </si>
  <si>
    <t>F21</t>
  </si>
  <si>
    <t>F22</t>
  </si>
  <si>
    <t>F23</t>
  </si>
  <si>
    <t>F24</t>
  </si>
  <si>
    <t>F25</t>
  </si>
  <si>
    <t>kis "D" betűs változat</t>
  </si>
  <si>
    <t>UNC (ssz. k.)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</si>
  <si>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</si>
  <si>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</si>
  <si>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</si>
  <si>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</si>
  <si>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</si>
  <si>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</si>
  <si>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</si>
  <si>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</si>
  <si>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</si>
  <si>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</si>
  <si>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</si>
  <si>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</si>
  <si>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</si>
  <si>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</si>
  <si>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kis "B" betűs változat</t>
  </si>
  <si>
    <t>kisebb aláírással (ritkább)</t>
  </si>
  <si>
    <t>sorszám nélküli</t>
  </si>
  <si>
    <t>F40</t>
  </si>
  <si>
    <t>F40-0</t>
  </si>
  <si>
    <t>F40-1</t>
  </si>
  <si>
    <t>F40-2</t>
  </si>
  <si>
    <t>Próbaforma 01</t>
  </si>
  <si>
    <t>Pf. 1000 Ft</t>
  </si>
  <si>
    <t>Pf. 100 Ft</t>
  </si>
  <si>
    <t>3 féle színvariáció</t>
  </si>
  <si>
    <t>F41</t>
  </si>
  <si>
    <t>F42</t>
  </si>
  <si>
    <t>F43</t>
  </si>
  <si>
    <t>F44</t>
  </si>
  <si>
    <t>F45</t>
  </si>
  <si>
    <t>F46</t>
  </si>
  <si>
    <t>F47</t>
  </si>
  <si>
    <t>F48</t>
  </si>
  <si>
    <t>"B" betűjellel</t>
  </si>
  <si>
    <t>"C" betűjelzéssel</t>
  </si>
  <si>
    <t>Főtípus "B"</t>
  </si>
  <si>
    <t>"D" betűjelzéssel</t>
  </si>
  <si>
    <t>Főtípus "D"</t>
  </si>
  <si>
    <t>Főtípus "E"</t>
  </si>
  <si>
    <t>F49</t>
  </si>
  <si>
    <t>F50</t>
  </si>
  <si>
    <t>F51</t>
  </si>
  <si>
    <t>F52</t>
  </si>
  <si>
    <t xml:space="preserve">biztonsági szál vízszintes helyzetben </t>
  </si>
  <si>
    <t>bal oldali folyószám hiányzik</t>
  </si>
  <si>
    <t>Főtípus "H"</t>
  </si>
  <si>
    <t>"J" betűjelzéssel</t>
  </si>
  <si>
    <t>"K" betűjelzéssel</t>
  </si>
  <si>
    <t>Főtípus "J"</t>
  </si>
  <si>
    <t>F53</t>
  </si>
  <si>
    <t>F54</t>
  </si>
  <si>
    <t>nincs sárga pötty (EC, ED sorozat)</t>
  </si>
  <si>
    <t>F55</t>
  </si>
  <si>
    <t>F56</t>
  </si>
  <si>
    <t>hátoldali értékjelzés "200" számjegy</t>
  </si>
  <si>
    <t>F57</t>
  </si>
  <si>
    <t>F58</t>
  </si>
  <si>
    <t>FORG</t>
  </si>
  <si>
    <t>5+2</t>
  </si>
  <si>
    <t>2014-ben a Vatera eladásokat külön jelölni!</t>
  </si>
  <si>
    <t>változó sortávolság</t>
  </si>
  <si>
    <t>barna sorozatszám</t>
  </si>
  <si>
    <t xml:space="preserve"> aUNC (ssz k.)</t>
  </si>
  <si>
    <t>vörösbarna, ANY csak elöl</t>
  </si>
  <si>
    <t>vörösbarna, ANY nélkül</t>
  </si>
  <si>
    <t>barna, ANY elöl+hátul</t>
  </si>
  <si>
    <t>világosbarna, ANY csak hátul</t>
  </si>
  <si>
    <t>21+4</t>
  </si>
  <si>
    <t>érmék</t>
  </si>
  <si>
    <t>egyebek</t>
  </si>
  <si>
    <t>Reklám</t>
  </si>
  <si>
    <t>Bevétel</t>
  </si>
  <si>
    <t>100 forintos sor</t>
  </si>
  <si>
    <t>1992-95</t>
  </si>
  <si>
    <t>Lengyel bankjegyek</t>
  </si>
  <si>
    <t>4.</t>
  </si>
  <si>
    <t>7.</t>
  </si>
  <si>
    <t>Budapest és alelnök szó elcsúszva, nem egymás alatt</t>
  </si>
  <si>
    <t>eltérő sorszámú</t>
  </si>
  <si>
    <t>*-os + "januar"</t>
  </si>
  <si>
    <t>10 Ft + 5 db pengő</t>
  </si>
  <si>
    <t>november</t>
  </si>
  <si>
    <t>2014-es reklám (vatera 1 Ft-os aukciók) = 4330 Ft (ingyen posta is)</t>
  </si>
  <si>
    <t>december</t>
  </si>
  <si>
    <t>1 korona érme</t>
  </si>
  <si>
    <t>1 millió-1 milliárd</t>
  </si>
  <si>
    <t>busz</t>
  </si>
  <si>
    <t>27+1</t>
  </si>
  <si>
    <t>Saját</t>
  </si>
  <si>
    <t>* - sorszám nélküli</t>
  </si>
  <si>
    <t xml:space="preserve">1 milliárd </t>
  </si>
  <si>
    <t>100 millió</t>
  </si>
  <si>
    <t>49.</t>
  </si>
  <si>
    <t>50.</t>
  </si>
  <si>
    <t>* - vastagabb papíron</t>
  </si>
  <si>
    <t>* - színváltozatok</t>
  </si>
  <si>
    <t>10 millió</t>
  </si>
  <si>
    <t>48.</t>
  </si>
  <si>
    <t>47.</t>
  </si>
  <si>
    <t>1 millió</t>
  </si>
  <si>
    <t>12.</t>
  </si>
  <si>
    <t>13.</t>
  </si>
  <si>
    <t>14.</t>
  </si>
  <si>
    <t>18.</t>
  </si>
  <si>
    <t>19.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</si>
  <si>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</si>
  <si>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</si>
  <si>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</si>
  <si>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</si>
  <si>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</si>
  <si>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</si>
  <si>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</si>
  <si>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</si>
  <si>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</si>
  <si>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</si>
  <si>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</si>
  <si>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Rendelés érkezik:</t>
  </si>
  <si>
    <t>UW - válasz email írása</t>
  </si>
  <si>
    <t>Honlapokon foglalásokat felvinni</t>
  </si>
  <si>
    <t>Excel tábla rögzítés (FOGLALÁSBAN)</t>
  </si>
  <si>
    <t>Bankjegyek előkészítése a postázáshoz</t>
  </si>
  <si>
    <t>Befizetés megtörtént:</t>
  </si>
  <si>
    <t>Új, meghirdetendő tételek összeírása</t>
  </si>
  <si>
    <t>Postázás</t>
  </si>
  <si>
    <t>Új, meghirdetendő tételek scannelése, felvitele a honlapokra</t>
  </si>
  <si>
    <t>Hiányzó tételek beszerzése, vásárlás</t>
  </si>
  <si>
    <t>Bankjegyek csomagolása</t>
  </si>
  <si>
    <t>Évszám</t>
  </si>
  <si>
    <t>Rozsdavörös</t>
  </si>
  <si>
    <t xml:space="preserve">            Rozsdavörös, elcsúszott sorszám</t>
  </si>
  <si>
    <t>1 korona (2000 alatti ssz.)</t>
  </si>
  <si>
    <t xml:space="preserve">    7000 feltti ssz. "genenalsekr." hibával</t>
  </si>
  <si>
    <t xml:space="preserve">    Felülbélyegzések: YU, PL, I, A, F</t>
  </si>
  <si>
    <t>a sorozatszám előtt A betűvel</t>
  </si>
  <si>
    <t>2 ab, vékony csillaggal</t>
  </si>
  <si>
    <t>2 korona (2aa)</t>
  </si>
  <si>
    <t>sorozatszám előtt *-al</t>
  </si>
  <si>
    <t>vízjeles papíron</t>
  </si>
  <si>
    <t xml:space="preserve"> UNC (ssz k.)</t>
  </si>
  <si>
    <t>vastagabb papíron</t>
  </si>
  <si>
    <t>színváltozatok</t>
  </si>
  <si>
    <t>próbanyomat kékkel nyomva</t>
  </si>
  <si>
    <t>propaganda pénzek</t>
  </si>
  <si>
    <t>*</t>
  </si>
  <si>
    <t>34. sorszámtól színes hátlappal is</t>
  </si>
  <si>
    <t>felülbélyegzések: YU, PL, I, A, F</t>
  </si>
  <si>
    <t>felülbélyegzések: Pécs-Baranya</t>
  </si>
  <si>
    <t>felülbélyegzések: okt. 4.</t>
  </si>
  <si>
    <t>Január</t>
  </si>
  <si>
    <t>tartás</t>
  </si>
  <si>
    <t>évszám</t>
  </si>
  <si>
    <t>forgás</t>
  </si>
  <si>
    <t>Ország</t>
  </si>
  <si>
    <t>H</t>
  </si>
  <si>
    <t>Névérték</t>
  </si>
  <si>
    <t>Pénznem</t>
  </si>
  <si>
    <t>Tartás</t>
  </si>
  <si>
    <t>Változat</t>
  </si>
  <si>
    <t>krajcár</t>
  </si>
  <si>
    <t>Készlet</t>
  </si>
  <si>
    <t>forint</t>
  </si>
  <si>
    <t>piros</t>
  </si>
  <si>
    <t>változat</t>
  </si>
  <si>
    <t>F-</t>
  </si>
  <si>
    <t>F-EF</t>
  </si>
  <si>
    <t>csillagos</t>
  </si>
  <si>
    <t>barna</t>
  </si>
  <si>
    <t>korona</t>
  </si>
  <si>
    <t>kronen</t>
  </si>
  <si>
    <t>pengő</t>
  </si>
  <si>
    <t>milpengő</t>
  </si>
  <si>
    <t>bilpengő</t>
  </si>
  <si>
    <t>adópengő</t>
  </si>
  <si>
    <t>fillér</t>
  </si>
  <si>
    <t>dollár</t>
  </si>
  <si>
    <t>betűhibás "N"</t>
  </si>
  <si>
    <t>fordított alapny.</t>
  </si>
  <si>
    <t>bélyeg nélkül</t>
  </si>
  <si>
    <t>10 db</t>
  </si>
  <si>
    <t>30 db</t>
  </si>
  <si>
    <t>zloty</t>
  </si>
  <si>
    <t>lei</t>
  </si>
  <si>
    <t>dinar</t>
  </si>
  <si>
    <t>2 db - egym. Utáni</t>
  </si>
  <si>
    <t>2 aa</t>
  </si>
  <si>
    <t>bélyeggel</t>
  </si>
  <si>
    <t>vékony csillaggal</t>
  </si>
  <si>
    <t>osztrák-magyar</t>
  </si>
  <si>
    <t>hibás "B"</t>
  </si>
  <si>
    <t>2 ab</t>
  </si>
  <si>
    <t>vastag csillaggal</t>
  </si>
  <si>
    <t>Ár</t>
  </si>
  <si>
    <t>világosabb</t>
  </si>
  <si>
    <t>EF+</t>
  </si>
  <si>
    <t>vízjel és ssz. Nélkül, "5600"</t>
  </si>
  <si>
    <t>VF-EF</t>
  </si>
  <si>
    <t>1 millió - 1 milliárd</t>
  </si>
  <si>
    <t>VF-</t>
  </si>
  <si>
    <t>fodított alapny.</t>
  </si>
  <si>
    <t>POL</t>
  </si>
  <si>
    <t>YUG</t>
  </si>
  <si>
    <t>USA</t>
  </si>
  <si>
    <t>$</t>
  </si>
  <si>
    <t>ROM</t>
  </si>
  <si>
    <t>sorszámos</t>
  </si>
  <si>
    <t>5 jegyű ssz.</t>
  </si>
  <si>
    <t>Hirdetés 2015-ben: 7360 Ft (ingyen posta nem számít reklámkiadásnak), kedvezményes eladások fele reklám</t>
  </si>
  <si>
    <t>CRO</t>
  </si>
  <si>
    <t>frank</t>
  </si>
  <si>
    <t>5 jegyű ssz., vízjeles</t>
  </si>
  <si>
    <t>vízjel nélküli papíron, ssz nélkül</t>
  </si>
  <si>
    <t>"J"</t>
  </si>
  <si>
    <t>"szimpla"</t>
  </si>
  <si>
    <t>vékony betűs</t>
  </si>
  <si>
    <t>vékony betús</t>
  </si>
  <si>
    <t>bélyeg nélküli</t>
  </si>
  <si>
    <t>próba</t>
  </si>
  <si>
    <t>vízjel és ssz. Nélkül, "5970"</t>
  </si>
  <si>
    <t>"más törvényes"</t>
  </si>
  <si>
    <t>"osztrák-magyar"</t>
  </si>
  <si>
    <t>aug., "F"</t>
  </si>
  <si>
    <t>nagy sorszám</t>
  </si>
  <si>
    <t>világos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</si>
  <si>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</si>
  <si>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</si>
  <si>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</si>
  <si>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</si>
  <si>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</si>
  <si>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</si>
  <si>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</si>
  <si>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</si>
  <si>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</si>
  <si>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</si>
  <si>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 milliárd bilpengő</t>
  </si>
  <si>
    <t>hamis bankjegy !</t>
  </si>
  <si>
    <t>kb. 30-33-szoros ár</t>
  </si>
  <si>
    <t>felvágatlan ívben (35 db-os)</t>
  </si>
  <si>
    <t>50 pengő VH (kis ssz.)</t>
  </si>
  <si>
    <t>nagyobb sorszámmal</t>
  </si>
  <si>
    <t>fekete sorszámmal</t>
  </si>
  <si>
    <t>fekete kisebb sorszámmal</t>
  </si>
  <si>
    <t>zöld sorszámmal</t>
  </si>
  <si>
    <t>zöld kisebb sorszámmal</t>
  </si>
  <si>
    <t>eltérő sorszámmal</t>
  </si>
  <si>
    <t>nagyobb sorszámmal, világosabb</t>
  </si>
  <si>
    <t>VG+</t>
  </si>
  <si>
    <t>5 pengő</t>
  </si>
  <si>
    <t>JÓ BEFEKTETÉS: 12% / év</t>
  </si>
  <si>
    <t>aUNC, EF (ssz. k.)</t>
  </si>
  <si>
    <t>VG-VF</t>
  </si>
  <si>
    <t>Készletezés</t>
  </si>
  <si>
    <t>&lt;-- Saját kínálati árak (+15%)</t>
  </si>
  <si>
    <t>új típusú</t>
  </si>
  <si>
    <t>1 korona (piros)</t>
  </si>
  <si>
    <t>rozsdavörös</t>
  </si>
  <si>
    <t>500 pengő</t>
  </si>
  <si>
    <t>az orosz "P" helyett "N"</t>
  </si>
  <si>
    <t>sorozatszám nélkül</t>
  </si>
  <si>
    <t>MNB bélyeggel, esetleg eltérő "B"</t>
  </si>
  <si>
    <t>kék színű, vagy egyéb egyedi (pl. sorszám nélküli)</t>
  </si>
  <si>
    <t>UNC (2 db ssz. köv.)</t>
  </si>
  <si>
    <t>deutschö. felülb.</t>
  </si>
  <si>
    <t>okt. 4. felülb.</t>
  </si>
  <si>
    <t>20 pengő</t>
  </si>
  <si>
    <t>zöld színű nyilaskeresztes bélyegz.</t>
  </si>
  <si>
    <t>10 000 milpengő</t>
  </si>
  <si>
    <t>100 000 bilpengő</t>
  </si>
  <si>
    <t>1000 pengő (bélyeg nélk.)</t>
  </si>
  <si>
    <t>egyenes 3-assal</t>
  </si>
  <si>
    <t>MNB bélyeggel</t>
  </si>
  <si>
    <t>hibás MNB bélyeggel, eltérő "B"</t>
  </si>
  <si>
    <t>ritkább !</t>
  </si>
  <si>
    <t>10 000 000 bilpengő</t>
  </si>
  <si>
    <t>reklám utalvány "Fenyő harisnyaház"</t>
  </si>
  <si>
    <t>"OFZ" + 40 pengő</t>
  </si>
  <si>
    <t>"MPB" + 80 pengő</t>
  </si>
  <si>
    <t>TO sorszám</t>
  </si>
  <si>
    <t>100000 (kék)</t>
  </si>
  <si>
    <t>kék, bélyeggel</t>
  </si>
  <si>
    <t>kék, hibás bélyeggel</t>
  </si>
  <si>
    <t>barna színű</t>
  </si>
  <si>
    <t>barna, de piros sorszámmal</t>
  </si>
  <si>
    <t>világosbarna hátlappal</t>
  </si>
  <si>
    <t>+25% a bélyegzetthez k.</t>
  </si>
  <si>
    <t>Magyaro. felülb.</t>
  </si>
  <si>
    <t>Magyaro. Felülb.</t>
  </si>
  <si>
    <t>puskás</t>
  </si>
  <si>
    <t>Név</t>
  </si>
  <si>
    <t>Rövid leí.</t>
  </si>
  <si>
    <t>Hosszú leí.</t>
  </si>
  <si>
    <t>Pos</t>
  </si>
  <si>
    <t>Old.</t>
  </si>
  <si>
    <t>Kép</t>
  </si>
  <si>
    <t>sorozatszám előtt *-al + zöld nyilask.</t>
  </si>
  <si>
    <t>bélyeg nélk., egyenes 3</t>
  </si>
  <si>
    <t xml:space="preserve">20 pengő VH </t>
  </si>
  <si>
    <t>szimpla vonalas</t>
  </si>
  <si>
    <t>számozás nélkül</t>
  </si>
  <si>
    <t>sötétebb nyomat</t>
  </si>
  <si>
    <t>fekete színű sorszám (4 mm)</t>
  </si>
  <si>
    <t>fekete színű sorszám (3,5 mm)</t>
  </si>
  <si>
    <t>zöld színű sorszám (4 mm)</t>
  </si>
  <si>
    <t>zöld színű sorszám (3,5 mm)</t>
  </si>
  <si>
    <t>+15%</t>
  </si>
  <si>
    <t>100 pengő VH (kis ssz.)</t>
  </si>
  <si>
    <t>Deutschö. Felülb.</t>
  </si>
  <si>
    <t>csomag</t>
  </si>
  <si>
    <t>külföldi vegyes</t>
  </si>
  <si>
    <t>GER</t>
  </si>
  <si>
    <t>frankfurt -  2 db</t>
  </si>
  <si>
    <t>mark</t>
  </si>
  <si>
    <t>5 + 20</t>
  </si>
  <si>
    <t>Besenyő pénz, italkupon</t>
  </si>
  <si>
    <t>CA sorozat UNC - 12000</t>
  </si>
  <si>
    <t>1956-os hátlappal</t>
  </si>
  <si>
    <t xml:space="preserve">(2014 utánit </t>
  </si>
  <si>
    <t>nem kell venni)</t>
  </si>
  <si>
    <t>(nem kell</t>
  </si>
  <si>
    <t>újabbakat venni)</t>
  </si>
  <si>
    <t>5 pengő VH (vízszintes any.)</t>
  </si>
  <si>
    <t>pengő szóban az Ő ékezetei "V"-k</t>
  </si>
  <si>
    <t>5 - 10000</t>
  </si>
  <si>
    <t>Nagyobb tételek licitje:</t>
  </si>
  <si>
    <t>Pengő: 100 Ft</t>
  </si>
  <si>
    <t>Forint: 150 Ft</t>
  </si>
  <si>
    <t>1 000 000 bilpengő</t>
  </si>
  <si>
    <t>2 pengő</t>
  </si>
  <si>
    <t>fehér szél jobb oldalon van (vágáshiba)</t>
  </si>
  <si>
    <t>+20%</t>
  </si>
  <si>
    <t>sorszámos, "nél"</t>
  </si>
  <si>
    <t>UNC (ASZ)</t>
  </si>
  <si>
    <t>vegyes</t>
  </si>
  <si>
    <t>szimpla</t>
  </si>
  <si>
    <t>Február</t>
  </si>
  <si>
    <t>Restaurál bankjegyek: max. VF</t>
  </si>
  <si>
    <t>Felülbélyegzések: HUN</t>
  </si>
  <si>
    <t>Egyéb felülb.: CZ, F, YU, PL, I, RO</t>
  </si>
  <si>
    <t>Felülb.: HUN</t>
  </si>
  <si>
    <t>Egyéb felülb.: CZ, F, YU, I, RO</t>
  </si>
  <si>
    <t>alapár +50%</t>
  </si>
  <si>
    <t>sorszámban hiányzik a pont</t>
  </si>
  <si>
    <t>UNC (aUNC sszk.)</t>
  </si>
  <si>
    <t>? VG</t>
  </si>
  <si>
    <t>1 pengő</t>
  </si>
  <si>
    <t>sorozatszám előtt csillag</t>
  </si>
  <si>
    <t>korabeli hamisítvány</t>
  </si>
  <si>
    <t>azonos számozás H934 076540 (2 db)</t>
  </si>
  <si>
    <t>ívszéli</t>
  </si>
  <si>
    <t>+30%</t>
  </si>
  <si>
    <t>ívtöredék (több darab egyben)</t>
  </si>
  <si>
    <t>000-s számozással</t>
  </si>
  <si>
    <t>próbanyomat 1929-es keltezéssel</t>
  </si>
  <si>
    <t>EF+ (ssz k.)</t>
  </si>
  <si>
    <t>5-10000</t>
  </si>
  <si>
    <t>Március</t>
  </si>
  <si>
    <t>10000 pengő (bélyeg nélk.)</t>
  </si>
  <si>
    <t>VG-VF+</t>
  </si>
  <si>
    <t>10 000 bilpengő</t>
  </si>
  <si>
    <t>alapnyomat nélküli</t>
  </si>
  <si>
    <t>B.Pál szerint 20000&lt;</t>
  </si>
  <si>
    <t>1 000 000 milpengő</t>
  </si>
  <si>
    <t>2 db - egym. Utáni "Deu"</t>
  </si>
  <si>
    <t>2-es értékjelző alatt TÖRVÉNY szóban "N" helyett "K"</t>
  </si>
  <si>
    <t>próbanyomat előoldali</t>
  </si>
  <si>
    <t>felülbélyegzés: okt. 4.</t>
  </si>
  <si>
    <t>felülbélyegzés: Deutschö.</t>
  </si>
  <si>
    <t>7000 feletti + főszolgabírói pecséttel</t>
  </si>
  <si>
    <t>.+10%</t>
  </si>
  <si>
    <t>10 000 000 milpengő</t>
  </si>
  <si>
    <t>orosz-német</t>
  </si>
  <si>
    <t>2 ab - vékony *</t>
  </si>
  <si>
    <t>bélyegzés nélküli</t>
  </si>
  <si>
    <t>Nagyobb sorszám: EA,EB,TE,XC,XP</t>
  </si>
  <si>
    <t>orosz P helyett N</t>
  </si>
  <si>
    <t>Kasza kedv.</t>
  </si>
  <si>
    <t>külföldi (jugo)</t>
  </si>
  <si>
    <t>nyomdahely nélk.</t>
  </si>
  <si>
    <t>lengyel</t>
  </si>
  <si>
    <t>francia</t>
  </si>
  <si>
    <t>jugoszláv</t>
  </si>
  <si>
    <t>1959-61</t>
  </si>
  <si>
    <t>ÉRME</t>
  </si>
  <si>
    <t>nyomd. nélk. + 8 fillér</t>
  </si>
  <si>
    <t>AUT</t>
  </si>
  <si>
    <t>ponttal</t>
  </si>
  <si>
    <t>nyomd. nélk.</t>
  </si>
  <si>
    <t>Deutschö., német</t>
  </si>
  <si>
    <t>Július</t>
  </si>
  <si>
    <t>MPB</t>
  </si>
  <si>
    <t>Adamo</t>
  </si>
  <si>
    <t>106.</t>
  </si>
  <si>
    <t>2 forint</t>
  </si>
  <si>
    <t>"akarmikor"</t>
  </si>
  <si>
    <t>"dva" helyett "dna"</t>
  </si>
  <si>
    <t>forinta szóban "i" helyett "I"</t>
  </si>
  <si>
    <t>érvénytelenített és bélyegzés</t>
  </si>
  <si>
    <t>Rest</t>
  </si>
  <si>
    <t>Ha változik a főtípús ára, változatok is drágulnak!</t>
  </si>
  <si>
    <t>103.</t>
  </si>
  <si>
    <t>* helyett plecsni / négyzet</t>
  </si>
  <si>
    <t>keltezés (Budán) jobbra</t>
  </si>
  <si>
    <t>keltezés (Budán) balra</t>
  </si>
  <si>
    <t>aláírás vékonyabb betűkkel</t>
  </si>
  <si>
    <t>Sorozatsz. 3. betűjele után a pont ütemkihagyással</t>
  </si>
  <si>
    <t>szöveg sorok vége lefelé hajlik</t>
  </si>
  <si>
    <t>"honvedelmi"</t>
  </si>
  <si>
    <t>ferde nyomat</t>
  </si>
  <si>
    <t>csak alapnyomat</t>
  </si>
  <si>
    <t>csak alapnyomat, ívben</t>
  </si>
  <si>
    <t>érvénytelenített 2 lyukkal</t>
  </si>
  <si>
    <t>utólag készített hamis</t>
  </si>
  <si>
    <t>utánnyomat 1998-ban</t>
  </si>
  <si>
    <t>felülbélyegés: OBERUNGARN</t>
  </si>
  <si>
    <t>Darányi Jótékonysági Actio, fekete 1928</t>
  </si>
  <si>
    <t>30 értékjelzés nyomata sérült (0)</t>
  </si>
  <si>
    <t>109.</t>
  </si>
  <si>
    <t>5 forint</t>
  </si>
  <si>
    <t>keltezésnél nincs kötőjel</t>
  </si>
  <si>
    <t>5 értékjelzés nyomata eltérő, sérült</t>
  </si>
  <si>
    <t>barna hátoldali nyomat</t>
  </si>
  <si>
    <t>érvénytelenített 4 lyukkal</t>
  </si>
  <si>
    <t>érvénytelenített + bélyegzés</t>
  </si>
  <si>
    <t>Debreceni sorozatjel: AA. A</t>
  </si>
  <si>
    <t>Országgyűlési bélyegzés</t>
  </si>
  <si>
    <t>Utánnyomag 1998-ban</t>
  </si>
  <si>
    <t>Vörös kereszt egylet lila fb. 1914</t>
  </si>
  <si>
    <t>román szöveg ékezethibás, EL vagy HL</t>
  </si>
  <si>
    <t>hátlap csak szövegnyomat, zöld</t>
  </si>
  <si>
    <t>hátlap, barna keretnyomat</t>
  </si>
  <si>
    <t>fekete szöveg a hátlapon</t>
  </si>
  <si>
    <t>múzeumi bélyegzés</t>
  </si>
  <si>
    <t>érvénytelenített számozás</t>
  </si>
  <si>
    <t>JÓ: EL pont-é-pont-é, HL pont-é-é-pont</t>
  </si>
  <si>
    <t>104.</t>
  </si>
  <si>
    <t>1 forint</t>
  </si>
  <si>
    <t>Román szöveg ékezethibás</t>
  </si>
  <si>
    <t>érvénytelenített bélyegzéssel</t>
  </si>
  <si>
    <t>JÓ: HL pont-pont-é-pont</t>
  </si>
  <si>
    <t>111.</t>
  </si>
  <si>
    <t>keltezés jobbra</t>
  </si>
  <si>
    <t>keltezés balra</t>
  </si>
  <si>
    <t>sor vagy sorozatszám javítva</t>
  </si>
  <si>
    <t>nincs pont a román értékjelzésnél</t>
  </si>
  <si>
    <t>Buda-Pest után vessző helyett pont</t>
  </si>
  <si>
    <t>Buda-Pest után nincs vessző</t>
  </si>
  <si>
    <t>1848 után nincs pont</t>
  </si>
  <si>
    <t>? Buda-Pest és 1848 nincs jelzés</t>
  </si>
  <si>
    <t>EL, fordított alapnyomat</t>
  </si>
  <si>
    <t>HL, fordított alapnyomat</t>
  </si>
  <si>
    <t>EL, "alladalmi"</t>
  </si>
  <si>
    <t>EL, "gyanant"</t>
  </si>
  <si>
    <t>EL, "penzjegy"</t>
  </si>
  <si>
    <t>HL, ö-n csak egy pont "tízenot"</t>
  </si>
  <si>
    <t>HL, a 2. ö-n csak egy pont "börtonöz"</t>
  </si>
  <si>
    <t>HL, egy pont "tízenot és bortön"</t>
  </si>
  <si>
    <t>"büntetettnek"</t>
  </si>
  <si>
    <t>"büntetettnek" + alapny. fordított</t>
  </si>
  <si>
    <t>"15 evre"</t>
  </si>
  <si>
    <t>"15 evre" + ford. alapnyomat</t>
  </si>
  <si>
    <t>alapnyomatból hiányzik az íves nyomás</t>
  </si>
  <si>
    <t>hátlapi szöveg felragadás</t>
  </si>
  <si>
    <t>szöveg többször nyomva</t>
  </si>
  <si>
    <t>nyomat ferde</t>
  </si>
  <si>
    <t>sor és sorszám nélkül, HL csak alapnyomat</t>
  </si>
  <si>
    <t>fázisnyomat, HL csak alap</t>
  </si>
  <si>
    <t>EL, csak alapnyomat</t>
  </si>
  <si>
    <t>EL, csak alapnyomat ívben</t>
  </si>
  <si>
    <t>Főtípushoz viszonyítani az árakat!</t>
  </si>
  <si>
    <t>Sorszám: NJ</t>
  </si>
  <si>
    <t>hátlap fordítva nyomva</t>
  </si>
  <si>
    <t>114.</t>
  </si>
  <si>
    <t>100 forint</t>
  </si>
  <si>
    <t>1.5x</t>
  </si>
  <si>
    <t>1.33x</t>
  </si>
  <si>
    <t>1.29x</t>
  </si>
  <si>
    <t>1.25x</t>
  </si>
  <si>
    <t>további reklám és egyéb kiadások</t>
  </si>
  <si>
    <t>MNM, 1967 kiállítás, reprodukció</t>
  </si>
  <si>
    <t>gúnyrajz</t>
  </si>
  <si>
    <t>árak a főtípushoz viszonyítva</t>
  </si>
  <si>
    <t>Darabanth tartások:</t>
  </si>
  <si>
    <t>II-</t>
  </si>
  <si>
    <t>II</t>
  </si>
  <si>
    <t>I</t>
  </si>
  <si>
    <t>III</t>
  </si>
  <si>
    <t>III-</t>
  </si>
  <si>
    <t>F-VF (F)</t>
  </si>
  <si>
    <t>VG (F)</t>
  </si>
  <si>
    <t>cs - 9000</t>
  </si>
  <si>
    <t>F-VF (rest.)</t>
  </si>
  <si>
    <t>Puskás bankjegy</t>
  </si>
  <si>
    <t>Puskás bankjegy díszcsomagolásban</t>
  </si>
  <si>
    <t>Sorszám kézírással (C sor.)</t>
  </si>
  <si>
    <t>124.</t>
  </si>
  <si>
    <t>Ívben</t>
  </si>
  <si>
    <t>5 Ft (Philadelphia, A sor.)</t>
  </si>
  <si>
    <t>Sorozat változatok (B,C,D,E,F)</t>
  </si>
  <si>
    <t>D,E,F sorozat kb. 10%-al olcsóbb ennél</t>
  </si>
  <si>
    <t>Kossuth emlékbélyeggel</t>
  </si>
  <si>
    <t>4-es ívben (A,B,C,D és E,F,G,H)</t>
  </si>
  <si>
    <t>123.</t>
  </si>
  <si>
    <t>1 Ft (Philadelphia, A,B,C,D sor.)</t>
  </si>
  <si>
    <t>Sorozat változatok (E,F,G,H)</t>
  </si>
  <si>
    <t>D,E,F sorozat kb. 12%-al olcsóbb ennél</t>
  </si>
  <si>
    <t>A sor., piros dátum, számozás:1875.03.18.</t>
  </si>
  <si>
    <t>D sor., 36 piros, számozás:1852.06.01. fekete</t>
  </si>
  <si>
    <t>F. sor., gépi (99) fekete számozás ?</t>
  </si>
  <si>
    <t>117.</t>
  </si>
  <si>
    <t>118..</t>
  </si>
  <si>
    <t>II., III. kiadás változatai (A2, A3 stb.)</t>
  </si>
  <si>
    <t>hamisítvány + utólagos számozás</t>
  </si>
  <si>
    <t>sokféle keltezés, számozás, aláírás változat</t>
  </si>
  <si>
    <t>Adamo árak +50%</t>
  </si>
  <si>
    <t>restaurált</t>
  </si>
  <si>
    <t>HL, román szöveg ékezetei pontok</t>
  </si>
  <si>
    <t>Sorszám: 303&lt;</t>
  </si>
  <si>
    <t>alacsony sorszámúak (0-max 12 ?)</t>
  </si>
  <si>
    <t>rest.</t>
  </si>
  <si>
    <t>Vételi ár: 55.000</t>
  </si>
  <si>
    <t>Restaurált ár: F + 20%</t>
  </si>
  <si>
    <t>3 db-os érme sorozat</t>
  </si>
  <si>
    <t>1994-95-96</t>
  </si>
  <si>
    <t>T2-T3</t>
  </si>
  <si>
    <t>2 -- 10 -- 20</t>
  </si>
  <si>
    <t>2 db (kis és nagy ssz.)</t>
  </si>
  <si>
    <t>F-F+</t>
  </si>
  <si>
    <t>ívszéllel</t>
  </si>
  <si>
    <t>1 pengő "Revíziós"</t>
  </si>
  <si>
    <t>Előrendelési igény</t>
  </si>
  <si>
    <t>Kasza: 10000 Ft felett ingyen posta</t>
  </si>
  <si>
    <t>Egyedi megállapodások</t>
  </si>
  <si>
    <t>27 + 1</t>
  </si>
  <si>
    <t>Forgalmak</t>
  </si>
  <si>
    <t>21 + 4</t>
  </si>
  <si>
    <t>Rónai posta</t>
  </si>
  <si>
    <t>szeptember</t>
  </si>
  <si>
    <t>UNC-</t>
  </si>
  <si>
    <t>1000 korona (német)</t>
  </si>
  <si>
    <t>Magyarország felülbélyegzés</t>
  </si>
  <si>
    <t>nyomd. nélk. + 40 fillér</t>
  </si>
  <si>
    <t>vörös színű papíron</t>
  </si>
  <si>
    <t>alapár +30%</t>
  </si>
  <si>
    <t>Román felülbélyegzés</t>
  </si>
  <si>
    <t>október</t>
  </si>
  <si>
    <t>Kasza posta</t>
  </si>
  <si>
    <t>"H"</t>
  </si>
  <si>
    <t>Millennium, díszcs.</t>
  </si>
  <si>
    <t>német (II. kiadás, 3szög), deutschö. Bélyegz.</t>
  </si>
  <si>
    <t>Normál licit:</t>
  </si>
  <si>
    <t>Érték x 0,7 - több darabos tételeknél továbbbi 15-30% kedvezmény</t>
  </si>
  <si>
    <t>utalási díj</t>
  </si>
  <si>
    <t>Kártya átverés</t>
  </si>
  <si>
    <t>5 - 1 milliárd</t>
  </si>
  <si>
    <t>ENG</t>
  </si>
  <si>
    <t>font</t>
  </si>
  <si>
    <t>100 000 000 milpengő</t>
  </si>
  <si>
    <t>vízjeles, ford. címer</t>
  </si>
  <si>
    <t>10 - 1 milliárd</t>
  </si>
  <si>
    <t>10 - 100</t>
  </si>
  <si>
    <t>57% - 52%</t>
  </si>
  <si>
    <t>nyilaskeresztes</t>
  </si>
  <si>
    <t>VG-EF</t>
  </si>
  <si>
    <t>Hirdetés 2016-ben: 15870 + 1310 (maradvány) Ft (ingyen posta nem számít reklámkiadásnak), kedvezményes eladások fele reklám</t>
  </si>
  <si>
    <t>Rendeletsz.</t>
  </si>
  <si>
    <t>Sorsz.</t>
  </si>
  <si>
    <t>nél/nek</t>
  </si>
  <si>
    <t>Szöv.(cím) ford.</t>
  </si>
  <si>
    <t>Vízjel nélk.</t>
  </si>
  <si>
    <t>Kisebb sorsz.</t>
  </si>
  <si>
    <t>Vékony betűs</t>
  </si>
  <si>
    <t>Leírás</t>
  </si>
  <si>
    <t>Könyv</t>
  </si>
  <si>
    <t>5.970</t>
  </si>
  <si>
    <t>12.345</t>
  </si>
  <si>
    <t>123.456</t>
  </si>
  <si>
    <t>5.600</t>
  </si>
  <si>
    <t>A számok mérete kisebb</t>
  </si>
  <si>
    <t>Számozás nélkül</t>
  </si>
  <si>
    <t>Vízjel nélküli papíron számozás nélkül</t>
  </si>
  <si>
    <t>Vízjeles, a szöveg betűi vékonyabbak</t>
  </si>
  <si>
    <t>Vízjel nélk., vékonyabb betűkkel</t>
  </si>
  <si>
    <t>Hátlapi szöveg fordított</t>
  </si>
  <si>
    <t>Mint a főtípus, de "5600" rsz.</t>
  </si>
  <si>
    <t>Fehér vízjel nélküli papíron</t>
  </si>
  <si>
    <t>Hátlapi szöveg hiányzik</t>
  </si>
  <si>
    <t>nél</t>
  </si>
  <si>
    <t>nek</t>
  </si>
  <si>
    <t>VN</t>
  </si>
  <si>
    <t>vízjeles</t>
  </si>
  <si>
    <t>Színváltozatok (narancssárgás)</t>
  </si>
  <si>
    <t>Fűzfői papírgyár vízjelével</t>
  </si>
  <si>
    <t>500 e</t>
  </si>
  <si>
    <t>1 milliárd</t>
  </si>
  <si>
    <t>100 000 000 bilpengő</t>
  </si>
  <si>
    <t>Vatera</t>
  </si>
  <si>
    <t>február</t>
  </si>
  <si>
    <t>10 - 500</t>
  </si>
  <si>
    <t>csak szöveg, alap nincs</t>
  </si>
  <si>
    <t>vízjel és ssz. nélkül, vékonyabb b.</t>
  </si>
  <si>
    <t>Felülb.: CZ, F, YU, I, RO</t>
  </si>
  <si>
    <t>magyar felülbélyegzés</t>
  </si>
  <si>
    <t>nov. 10. "B"</t>
  </si>
  <si>
    <t>Érték x 0,7</t>
  </si>
  <si>
    <t>Május</t>
  </si>
  <si>
    <t>Google adwords</t>
  </si>
  <si>
    <t>az "Ő" betű másidik ékezete kisebb</t>
  </si>
  <si>
    <t>Sorozatszám: TP 042280</t>
  </si>
  <si>
    <t>Google keresések</t>
  </si>
  <si>
    <t>Munkamanet</t>
  </si>
  <si>
    <t>Bev / Mun.</t>
  </si>
  <si>
    <t>Bevétel / Felhasználó</t>
  </si>
  <si>
    <t>Felhaszn.</t>
  </si>
  <si>
    <t>Oldal / Mm.</t>
  </si>
  <si>
    <t>vízjeles, fordított címer</t>
  </si>
  <si>
    <t>Keresőszó</t>
  </si>
  <si>
    <t>Érték</t>
  </si>
  <si>
    <t>bankjegyek</t>
  </si>
  <si>
    <t>Költség</t>
  </si>
  <si>
    <t>Haszon</t>
  </si>
  <si>
    <t>numizmatika</t>
  </si>
  <si>
    <t>régi papír pénzek</t>
  </si>
  <si>
    <t>régi pénzek adás vétele</t>
  </si>
  <si>
    <t>régi pénzek eladók</t>
  </si>
  <si>
    <t>régi pénzek</t>
  </si>
  <si>
    <t>magyar papírpénzek</t>
  </si>
  <si>
    <t>régi bankjegyek</t>
  </si>
  <si>
    <t>régi magyar papírpénzek</t>
  </si>
  <si>
    <t>eladó pengő</t>
  </si>
  <si>
    <t>pengő eladó</t>
  </si>
  <si>
    <t>papírpénz</t>
  </si>
  <si>
    <t>eladó régi pénzek</t>
  </si>
  <si>
    <t>Kurcz László - emil - alacsony sorszámos (100 alatti) pengő érdekli</t>
  </si>
  <si>
    <t>régi papírpénzek</t>
  </si>
  <si>
    <t>régi magyar pénzek</t>
  </si>
  <si>
    <t>egymillió pengő</t>
  </si>
  <si>
    <t>régi forint bankjegyek</t>
  </si>
  <si>
    <t>pengő bankjegyek</t>
  </si>
  <si>
    <t>regi penz</t>
  </si>
  <si>
    <t>régi pénz</t>
  </si>
  <si>
    <t>régi papírpénzek eladása</t>
  </si>
  <si>
    <t>magyar pénzek</t>
  </si>
  <si>
    <t>régi pénz eladás</t>
  </si>
  <si>
    <t>numizmatika bolt</t>
  </si>
  <si>
    <t>magyar bankjegyek</t>
  </si>
  <si>
    <t>forint bankjegyek</t>
  </si>
  <si>
    <t>100 forintos bankjegy</t>
  </si>
  <si>
    <t>régi magyar bankjegyek</t>
  </si>
  <si>
    <t>régi pénz katalógus</t>
  </si>
  <si>
    <t>1000 forint</t>
  </si>
  <si>
    <t>numizmatikai árverés</t>
  </si>
  <si>
    <t>darabanth</t>
  </si>
  <si>
    <t>papírpénz katalógus</t>
  </si>
  <si>
    <t>10 forintos bankjegy</t>
  </si>
  <si>
    <t>procopius</t>
  </si>
  <si>
    <t>50 forintos bankjegy</t>
  </si>
  <si>
    <t>benzin</t>
  </si>
  <si>
    <t>szaz forint</t>
  </si>
  <si>
    <t>20 forintos bankjegy</t>
  </si>
  <si>
    <t>500 forint</t>
  </si>
  <si>
    <t>régi forint beváltása</t>
  </si>
  <si>
    <t>200 forint</t>
  </si>
  <si>
    <t>márc. 25. "A"</t>
  </si>
  <si>
    <t>husz forint</t>
  </si>
  <si>
    <t>magyar pénzek katalógusa</t>
  </si>
  <si>
    <t>500 forintos bankjegy</t>
  </si>
  <si>
    <t>vásárl.</t>
  </si>
  <si>
    <t>ezer forintos bankjegy</t>
  </si>
  <si>
    <t>papír 200 forintos beváltása</t>
  </si>
  <si>
    <t>régi 1000 forintos beváltása</t>
  </si>
  <si>
    <t>papír 500 forintos</t>
  </si>
  <si>
    <t>200 ft bankjegy</t>
  </si>
  <si>
    <t>régi 500 forintos</t>
  </si>
  <si>
    <t>Augusztus</t>
  </si>
  <si>
    <t>Ajánlattétel 2/0</t>
  </si>
  <si>
    <t>tiz forint</t>
  </si>
  <si>
    <t>régi 5000 forintos beváltása</t>
  </si>
  <si>
    <t>1000 forint bankjegy</t>
  </si>
  <si>
    <t>Szeptember</t>
  </si>
  <si>
    <t>"E"</t>
  </si>
  <si>
    <t>nov. 10. "C"</t>
  </si>
  <si>
    <t>Vatera+privát kedvezmény</t>
  </si>
  <si>
    <t>árpád numizmatika</t>
  </si>
  <si>
    <t>1000 pengő 1943</t>
  </si>
  <si>
    <t>500 ft bankjegy</t>
  </si>
  <si>
    <t>20 forint 1949</t>
  </si>
  <si>
    <t>200 ft papírpénz</t>
  </si>
  <si>
    <t>1956 os 500 forintos</t>
  </si>
  <si>
    <t>régi 100 forintos beváltása</t>
  </si>
  <si>
    <t>egymást követő ssz.</t>
  </si>
  <si>
    <t>elcsúszott nyomat</t>
  </si>
  <si>
    <t>tóth numizmatika</t>
  </si>
  <si>
    <t>lejárt bankjegyek beváltása</t>
  </si>
  <si>
    <t>1000 korona</t>
  </si>
  <si>
    <t>1000 ezer forint</t>
  </si>
  <si>
    <t>papírpénz album</t>
  </si>
  <si>
    <t>500 ft os bankjegy</t>
  </si>
  <si>
    <t>kisebb aláírással</t>
  </si>
  <si>
    <t>* +100%</t>
  </si>
  <si>
    <t>1 milliárd milpengő</t>
  </si>
  <si>
    <t>nyomdahibás</t>
  </si>
  <si>
    <t>nov. 10. "D"</t>
  </si>
  <si>
    <t>Sorszám: 507 alatt,840,863 !</t>
  </si>
  <si>
    <t>régi ezres beváltása</t>
  </si>
  <si>
    <t>"F"</t>
  </si>
  <si>
    <t>* +70%</t>
  </si>
  <si>
    <t>100 000 milpengő</t>
  </si>
  <si>
    <t>* +20%</t>
  </si>
  <si>
    <t>"Deutschö" bélyegz.</t>
  </si>
  <si>
    <t>egyenes "3"-assal</t>
  </si>
  <si>
    <t>Paypal</t>
  </si>
  <si>
    <t>régi ezer forintos beváltása</t>
  </si>
  <si>
    <t>ezer forint 1000</t>
  </si>
  <si>
    <t>régi 500 forintos eladó</t>
  </si>
  <si>
    <t>Eladandó cuccok:</t>
  </si>
  <si>
    <t>Túlfizetés</t>
  </si>
  <si>
    <t>4 db sorszámkövető</t>
  </si>
  <si>
    <t>Felülb.: magyar</t>
  </si>
  <si>
    <t>Felülb.: osztrák</t>
  </si>
  <si>
    <t>Felülb.: román</t>
  </si>
  <si>
    <t>Felülb.: CZ, F, YU, PL, I</t>
  </si>
  <si>
    <t>Felülb.: 1920. október 4.</t>
  </si>
  <si>
    <t>Felülb.: Pécs-Baranya közt.</t>
  </si>
  <si>
    <t>Felülb.: Fiumei</t>
  </si>
  <si>
    <t>Felülb.: cseh bélyeggel</t>
  </si>
  <si>
    <t>Felülb.: szerb</t>
  </si>
  <si>
    <t>alapár + 20%</t>
  </si>
  <si>
    <t>Felülb.: CZ, F, PL, I</t>
  </si>
  <si>
    <t>II. kiadás osztrák felülb.</t>
  </si>
  <si>
    <t>papír kétszázas beváltása</t>
  </si>
  <si>
    <t>Hirdetés 2017-ben: 12400 + 4000 forint maradvány</t>
  </si>
  <si>
    <t>BA sorozat: 83……</t>
  </si>
  <si>
    <t>a sor és sorozatszám eltérő típusú</t>
  </si>
  <si>
    <t>sorszám nélkül</t>
  </si>
  <si>
    <t>színhiányos nyomat</t>
  </si>
  <si>
    <t>II. kiad, Deutschö. Felülb.</t>
  </si>
  <si>
    <t>2 db sorszámkövető</t>
  </si>
  <si>
    <t>sorszámkövető</t>
  </si>
  <si>
    <t>5 forint 1848</t>
  </si>
  <si>
    <t>5000 forint 1990</t>
  </si>
  <si>
    <t>Ajánlattétel 3/1</t>
  </si>
  <si>
    <t>56 os 500 forintos</t>
  </si>
  <si>
    <t xml:space="preserve">5000 korona </t>
  </si>
  <si>
    <t>20 korona 1907</t>
  </si>
  <si>
    <t>Készletérték</t>
  </si>
  <si>
    <t>ötszáz forintos bankjegy</t>
  </si>
  <si>
    <t>1 forint 1848</t>
  </si>
  <si>
    <t>20 forint 1957</t>
  </si>
  <si>
    <t>ADÓPENGŐK</t>
  </si>
  <si>
    <t>sorszám nélkül, függ. any.</t>
  </si>
  <si>
    <t>sorszám nélkül, vízsz. alapny.</t>
  </si>
  <si>
    <t>Április</t>
  </si>
  <si>
    <t xml:space="preserve">1000 pengő </t>
  </si>
  <si>
    <t>replica</t>
  </si>
  <si>
    <t>sorozat és sorszám nélkül (2 db ismert példány)</t>
  </si>
  <si>
    <t>6-os ív</t>
  </si>
  <si>
    <t>ASZ - alacsony sorszám érték +100%</t>
  </si>
  <si>
    <t>VF-EF+</t>
  </si>
  <si>
    <t>replika bankjegy</t>
  </si>
  <si>
    <t>Fordított címer, fejjel lefelé !</t>
  </si>
  <si>
    <t>*+50%</t>
  </si>
  <si>
    <t>1100-11500</t>
  </si>
  <si>
    <t>Engedélyezve</t>
  </si>
  <si>
    <t>5 - 500</t>
  </si>
  <si>
    <t>sorozat</t>
  </si>
  <si>
    <t>Június</t>
  </si>
  <si>
    <t>2 db</t>
  </si>
  <si>
    <t>? Barna, ANY nélkül ívszéllel</t>
  </si>
  <si>
    <t>? Barna, ANY csak elöl ívszéllel</t>
  </si>
  <si>
    <t>mini mikroszkóp</t>
  </si>
  <si>
    <t>aUNC (3 db sorszámkövető)</t>
  </si>
  <si>
    <t>sorszámkövető 2 db</t>
  </si>
  <si>
    <t>román FB</t>
  </si>
  <si>
    <t>10 -- 500</t>
  </si>
  <si>
    <t>100 - 500</t>
  </si>
  <si>
    <t>F-VF+</t>
  </si>
  <si>
    <t>Paypal költségek:</t>
  </si>
  <si>
    <t>Október</t>
  </si>
  <si>
    <t>aUNC-UNC (ssz. k. 3 db)</t>
  </si>
  <si>
    <t>10 milliárd, replika bankjegy</t>
  </si>
  <si>
    <t>November</t>
  </si>
  <si>
    <t>December</t>
  </si>
  <si>
    <t>"D", 2 db sorszámkövető</t>
  </si>
  <si>
    <t>Hirdetés 2018-ben: 11400 + 11200 forint maradvány</t>
  </si>
  <si>
    <t>kosár: 2</t>
  </si>
  <si>
    <t>01.31 (1)</t>
  </si>
  <si>
    <t>* +200%</t>
  </si>
  <si>
    <t>Sorszám: 568,670,780,846,849</t>
  </si>
  <si>
    <t>aUNC-UNC</t>
  </si>
  <si>
    <t>nyomdahibás (AE - AF betújel)</t>
  </si>
  <si>
    <t>* +67%</t>
  </si>
  <si>
    <t>Eladói értékelés:</t>
  </si>
  <si>
    <t>utolsó 5 eladás átlaga (jelenlegi eladatlan tétel 1,5-es szorzóval (hónap)), 1. év teljes áron, 2. év félráron, utána ingyen és az egész szorozva 0,7-el</t>
  </si>
  <si>
    <t>kis sorszám</t>
  </si>
  <si>
    <t>10 -- 1000</t>
  </si>
  <si>
    <t xml:space="preserve">10 pengő VH </t>
  </si>
  <si>
    <t>Egyéb pengők, forgalomba nem került bankjegyek</t>
  </si>
  <si>
    <t>Fél fokkal lejjebb értékelni mint a leírásban szerepel</t>
  </si>
  <si>
    <t>UNC (3 ssz.követő)</t>
  </si>
  <si>
    <t>UNC (3 db sszk.)</t>
  </si>
  <si>
    <t>F-VF ?</t>
  </si>
  <si>
    <t>kisalakú "MPB", barna sorszám</t>
  </si>
  <si>
    <t>5000 korona (főtípus, piros)</t>
  </si>
  <si>
    <t>* +60% mint alapár</t>
  </si>
  <si>
    <t>Deutschösterreich felülb.</t>
  </si>
  <si>
    <t>1920. okt. 4. felülbélyegzés</t>
  </si>
  <si>
    <t>Egyéb felülb.: CZ, F, YU, PL, I</t>
  </si>
  <si>
    <t>alapár 50%-a</t>
  </si>
  <si>
    <t>alapár x2</t>
  </si>
  <si>
    <t>alapár +60%</t>
  </si>
  <si>
    <t>Valient: JÓ</t>
  </si>
  <si>
    <t>zöld fémcsíkkal (DC)</t>
  </si>
  <si>
    <t>zöld fémcsíkkal (DA, DB)</t>
  </si>
  <si>
    <t>Pontosabb árak, változatok a szükségénz katalógusban</t>
  </si>
  <si>
    <t>1 -- 10</t>
  </si>
  <si>
    <t>G-VG</t>
  </si>
  <si>
    <t>100 pengő - 1930</t>
  </si>
  <si>
    <t>%</t>
  </si>
  <si>
    <t>1 millió milpengő</t>
  </si>
  <si>
    <t>20 pengő - 1930</t>
  </si>
  <si>
    <t>50 pengő - 1945</t>
  </si>
  <si>
    <t>20 pengő 1941</t>
  </si>
  <si>
    <t>1000 pengő - 1943</t>
  </si>
  <si>
    <t>1 millió pengő</t>
  </si>
  <si>
    <t>50 forint -1986</t>
  </si>
  <si>
    <t>100 forint - 1995</t>
  </si>
  <si>
    <t>500 forint - 1969</t>
  </si>
  <si>
    <t>1000 forint 1983.11.10</t>
  </si>
  <si>
    <t>100 forint - 1980</t>
  </si>
  <si>
    <t>100 forint 1984</t>
  </si>
  <si>
    <t>50 forint - 1989</t>
  </si>
  <si>
    <t>50 forint - 1980</t>
  </si>
  <si>
    <t>50 forint - 1983</t>
  </si>
  <si>
    <t>20 forint - 1975</t>
  </si>
  <si>
    <t>20 forint - 1969</t>
  </si>
  <si>
    <t>20 forint - 1980</t>
  </si>
  <si>
    <t>10 forint - 1969</t>
  </si>
  <si>
    <t>10 forint - 1975</t>
  </si>
  <si>
    <t>Összesítés (20%-ig):</t>
  </si>
  <si>
    <t>10 forint - 1962</t>
  </si>
  <si>
    <t>Összesítés (30%-ig):</t>
  </si>
  <si>
    <t>100 pengő 1945 vízjeles</t>
  </si>
  <si>
    <t>500 pengő - 1945</t>
  </si>
  <si>
    <t>1000 pengő 1945 bélyeggel</t>
  </si>
  <si>
    <t>1000 pengő 1945 bélyeg nélkül</t>
  </si>
  <si>
    <t>10000 pengő bélyeggel</t>
  </si>
  <si>
    <t>Állapot</t>
  </si>
  <si>
    <t>G</t>
  </si>
  <si>
    <t>reichsmark</t>
  </si>
  <si>
    <t>7 jegyű ssz.</t>
  </si>
  <si>
    <t>1-480 ssz.</t>
  </si>
  <si>
    <t>8 jegyű ssz.</t>
  </si>
  <si>
    <t>7 jegyű, zöld ssz.</t>
  </si>
  <si>
    <t>rentenmark</t>
  </si>
  <si>
    <t>8 jegyű, vékony ssz.</t>
  </si>
  <si>
    <t>vízjel: Thaer fej</t>
  </si>
  <si>
    <t>vj: függőleges hullám</t>
  </si>
  <si>
    <t>vj: csillag</t>
  </si>
  <si>
    <t>perper</t>
  </si>
  <si>
    <t>RUS</t>
  </si>
  <si>
    <t>rubel</t>
  </si>
  <si>
    <t xml:space="preserve">Shipov + Bilinskiy </t>
  </si>
  <si>
    <t>Konshin + Gr. Ivanov</t>
  </si>
  <si>
    <t>2 pengő VH</t>
  </si>
  <si>
    <t>20 DDR mark 1964</t>
  </si>
  <si>
    <t>2 schilling 1944</t>
  </si>
  <si>
    <t>VF (2)</t>
  </si>
  <si>
    <t>1000 kronen</t>
  </si>
  <si>
    <t>WB</t>
  </si>
  <si>
    <t>Vat</t>
  </si>
  <si>
    <t>100 kronen</t>
  </si>
  <si>
    <t>20 kronen</t>
  </si>
  <si>
    <t>F, VF(2)</t>
  </si>
  <si>
    <t>10 kronen</t>
  </si>
  <si>
    <t>1 krone</t>
  </si>
  <si>
    <t>140-190</t>
  </si>
  <si>
    <t>EF- 630 (numiz), VF ár F*1,4</t>
  </si>
  <si>
    <t>350 ?</t>
  </si>
  <si>
    <t>1 - 1000</t>
  </si>
  <si>
    <t>schilling</t>
  </si>
  <si>
    <t>sorszámkövető pár</t>
  </si>
  <si>
    <t>2 forint + 15 krajcár</t>
  </si>
  <si>
    <t>keretben</t>
  </si>
  <si>
    <t>Paypal +250 lett (200 helyett)</t>
  </si>
  <si>
    <t>Paypal 200 volt</t>
  </si>
  <si>
    <t>Év</t>
  </si>
  <si>
    <t>Vásárlás</t>
  </si>
  <si>
    <t>Posta</t>
  </si>
  <si>
    <t>május</t>
  </si>
  <si>
    <t>június</t>
  </si>
  <si>
    <t>Hirdetés</t>
  </si>
  <si>
    <t>Saját vás. (1/2)</t>
  </si>
  <si>
    <t>július</t>
  </si>
  <si>
    <t>1 -- 1000</t>
  </si>
  <si>
    <t>70% alatt legyen:</t>
  </si>
  <si>
    <t>Bruttó</t>
  </si>
  <si>
    <t>10 korun 1960</t>
  </si>
  <si>
    <t>100 korun x25 1990 (1961)</t>
  </si>
  <si>
    <t>.+15%</t>
  </si>
  <si>
    <t>FIX</t>
  </si>
  <si>
    <t>50 korona 1987</t>
  </si>
  <si>
    <t>20 korona 1988</t>
  </si>
  <si>
    <t>10 korona 1986</t>
  </si>
  <si>
    <t>100 mark</t>
  </si>
  <si>
    <t>20000 mark</t>
  </si>
  <si>
    <t>5 korun 1921</t>
  </si>
  <si>
    <t>5 korona 1944</t>
  </si>
  <si>
    <t>3 korun 1953</t>
  </si>
  <si>
    <t>50 korun 1964</t>
  </si>
  <si>
    <t>20 korun 1944</t>
  </si>
  <si>
    <t>10 korun 1944</t>
  </si>
  <si>
    <t>F (F-VF)</t>
  </si>
  <si>
    <t>10 korun 1927</t>
  </si>
  <si>
    <t>1 korun 1944</t>
  </si>
  <si>
    <t>5 korun 1944</t>
  </si>
  <si>
    <t>1 korun 1953 (5 korun hird.)</t>
  </si>
  <si>
    <t>Balatoni korona</t>
  </si>
  <si>
    <t>zsibi65:</t>
  </si>
  <si>
    <t>5 korun 1961</t>
  </si>
  <si>
    <t>1 mark 1920</t>
  </si>
  <si>
    <t>VF ?</t>
  </si>
  <si>
    <t>2 korona 1917</t>
  </si>
  <si>
    <t>100 mark 1922</t>
  </si>
  <si>
    <t>Nyilaskeresztes pengők</t>
  </si>
  <si>
    <t>Sorszám: 808, 888</t>
  </si>
  <si>
    <t>10 - 1000</t>
  </si>
  <si>
    <t>játékpénz</t>
  </si>
  <si>
    <t>ZAM</t>
  </si>
  <si>
    <t>kwacha</t>
  </si>
  <si>
    <t>BLR</t>
  </si>
  <si>
    <t>augusztus</t>
  </si>
  <si>
    <t>I. kiadás</t>
  </si>
  <si>
    <t>sorszámkövető 3 db</t>
  </si>
  <si>
    <t>ruhák</t>
  </si>
  <si>
    <t>korona forint</t>
  </si>
  <si>
    <t>Paypal veszteség (-, vagy nyereség +)</t>
  </si>
  <si>
    <t>Egyéb felülbélyegzések: CZ, F, PL, I, RO</t>
  </si>
  <si>
    <t>jugoszláv felülb.</t>
  </si>
  <si>
    <t>Egyéb felülb: CZ, F, YU, PL, I, RO</t>
  </si>
  <si>
    <t>BH sorozat</t>
  </si>
  <si>
    <t>Tóth</t>
  </si>
  <si>
    <t>Katt</t>
  </si>
  <si>
    <t>Bevét</t>
  </si>
  <si>
    <t>Be/Ka</t>
  </si>
  <si>
    <t>január</t>
  </si>
  <si>
    <t>március</t>
  </si>
  <si>
    <t>április</t>
  </si>
  <si>
    <t>2019.ben max érték 64,3 !</t>
  </si>
  <si>
    <t>"D"</t>
  </si>
  <si>
    <t>108.</t>
  </si>
  <si>
    <t>keltezés nélkül</t>
  </si>
  <si>
    <t>EL, keltezésben 1 én nincs kötőjel</t>
  </si>
  <si>
    <t>EL, keltezésben julius és 1 közt van kötőjel</t>
  </si>
  <si>
    <t>HL, ferde nyomat</t>
  </si>
  <si>
    <t xml:space="preserve">2 forint </t>
  </si>
  <si>
    <t>kisebb elő és hátlapnyomat</t>
  </si>
  <si>
    <t>próbanyomat</t>
  </si>
  <si>
    <t>ívben és ívdarabban</t>
  </si>
  <si>
    <t>Sorozatjelzések változatai, E-vel kezdődő</t>
  </si>
  <si>
    <t>Kiállítás, 1962 Balassagyarmat</t>
  </si>
  <si>
    <t>EL, nyomdahiba: "kinestári"</t>
  </si>
  <si>
    <t>102.</t>
  </si>
  <si>
    <t>nyomdahiba: "biozttmány"</t>
  </si>
  <si>
    <t>EL, Budán után vessző keltezésnél</t>
  </si>
  <si>
    <t>EL, szöveg sorok vége felé hajlik</t>
  </si>
  <si>
    <t>aláírás vékonyabb betűvel</t>
  </si>
  <si>
    <t>Utólag készített hamis</t>
  </si>
  <si>
    <t>Utánnyomat 1998-ban</t>
  </si>
  <si>
    <t>Futott levél Kolozsvár 1900</t>
  </si>
  <si>
    <t>rendeletéből után ":" hiányzik</t>
  </si>
  <si>
    <t>134.</t>
  </si>
  <si>
    <t>1 forint gulden</t>
  </si>
  <si>
    <t>felülbélyegzés: UNGÜLTIG</t>
  </si>
  <si>
    <t>135.</t>
  </si>
  <si>
    <t>98.</t>
  </si>
  <si>
    <t>Főtípus, fekete sorszám</t>
  </si>
  <si>
    <t>reklám pénz</t>
  </si>
  <si>
    <t>piros sorszám</t>
  </si>
  <si>
    <t>színes, barnás sorszám</t>
  </si>
  <si>
    <t>2000 alatti sorozatsz.</t>
  </si>
  <si>
    <t>2000 alatti ssz., magyar FB</t>
  </si>
  <si>
    <t>2000 alatti sorozatsz., FB (H, F, YU, RO)</t>
  </si>
  <si>
    <t>3000 feletti ssz. hullámos hl., magyar FB</t>
  </si>
  <si>
    <t>3000 feletti ssz. hullámos hl., FB (H,F, YU,RO)</t>
  </si>
  <si>
    <t>3000 feletti ssz. sima hl., magyar FB</t>
  </si>
  <si>
    <t>3000 feletti ssz. sima hl., FB (H,F,YU,RO)</t>
  </si>
  <si>
    <t>sorozatszámban lapos "3"-as</t>
  </si>
  <si>
    <t>sorozat és sorszám méretváltozatok</t>
  </si>
  <si>
    <t>sorozat és sorszám nélkül, sima HL</t>
  </si>
  <si>
    <t>alapár x3</t>
  </si>
  <si>
    <t>Sorozatszám között vessző, sima HL</t>
  </si>
  <si>
    <t>2000 alatti ssz., sima HL</t>
  </si>
  <si>
    <t>Sorozatszám között vessző, sima HL, kül. FB</t>
  </si>
  <si>
    <t>S.szám között vessző, sima HL, magyar FB</t>
  </si>
  <si>
    <t>2000 feletti ssz., sima HL</t>
  </si>
  <si>
    <t>2000 feletti sorozatsz., sima HL, magyar FB</t>
  </si>
  <si>
    <t>2000 feletti sorozatsz., sima, FB (H, F, YU, RO)</t>
  </si>
  <si>
    <t>2000 alatti sorozatsz., sima, magyar FB</t>
  </si>
  <si>
    <t>2000 alatti sorozatsz., sima, FB (H, F, YU, RO)</t>
  </si>
  <si>
    <t>S.szám között pont, hullámos HL, magyar FB</t>
  </si>
  <si>
    <t>S.szám között pont, hullámos HL</t>
  </si>
  <si>
    <t>S.szám között pont, hullámos HL, kül. FB</t>
  </si>
  <si>
    <t>2000 alatti ssz., hullámos HL</t>
  </si>
  <si>
    <t>2000 alatti s.sz., hullámos, FB (H, F, YU, RO)</t>
  </si>
  <si>
    <t>2000 feletti ssz., hullámos HL</t>
  </si>
  <si>
    <t>2000 feletti s.sz., hullámos, FB (H, F, YU, RO)</t>
  </si>
  <si>
    <t>B 2000 alatti ssz. + csillag, hullámos HL</t>
  </si>
  <si>
    <t>B 2000 alatti ssz., kül. FB</t>
  </si>
  <si>
    <t>aUNC-UNC (ssz k.)</t>
  </si>
  <si>
    <t>Sorszám: 025,036,037,039,042,045,053,055,057,077,079,082</t>
  </si>
  <si>
    <t>Sorszám: 038,055</t>
  </si>
  <si>
    <t>sorszám: 3102</t>
  </si>
  <si>
    <t>Bankjegy időköltség</t>
  </si>
  <si>
    <t>Bankjegy vásárlás, levélbontás:</t>
  </si>
  <si>
    <t>Perc / Bj</t>
  </si>
  <si>
    <t>Scannelés, feltöltés:</t>
  </si>
  <si>
    <t>Összeírás, rendszerezés:</t>
  </si>
  <si>
    <t>Eladás, honlap levétel:</t>
  </si>
  <si>
    <t>Csomagolás:</t>
  </si>
  <si>
    <t>Postai feladás (csomag):</t>
  </si>
  <si>
    <t>Átlagos csomag: 5 tétel</t>
  </si>
  <si>
    <t>Alap</t>
  </si>
  <si>
    <t>Fotós</t>
  </si>
  <si>
    <t>Duplafotós</t>
  </si>
  <si>
    <t>1*</t>
  </si>
  <si>
    <t>VG-FVF</t>
  </si>
  <si>
    <t>1960-61</t>
  </si>
  <si>
    <t>3+1*</t>
  </si>
  <si>
    <t>2019.02.28*</t>
  </si>
  <si>
    <t>10 -- 100</t>
  </si>
  <si>
    <t>F-FVF</t>
  </si>
  <si>
    <t>Bankjegy vásárlás a vaterán</t>
  </si>
  <si>
    <t>10000 Ft / 1 óra</t>
  </si>
  <si>
    <t>minimum bankjegy érték: 350 Ft !</t>
  </si>
  <si>
    <t>Vatera:</t>
  </si>
  <si>
    <t>Vikeri - JÓ</t>
  </si>
  <si>
    <t>BP sorozat</t>
  </si>
  <si>
    <t>II. kiadás, DÖ. Bélyegzés</t>
  </si>
  <si>
    <t>barna sorszám</t>
  </si>
  <si>
    <t>+50%</t>
  </si>
  <si>
    <t>aUNC-UNC (ssz. követő)</t>
  </si>
  <si>
    <t>szerb VG</t>
  </si>
  <si>
    <t>román F</t>
  </si>
  <si>
    <t>Fr-11000</t>
  </si>
  <si>
    <t>érvénytelenített (irodalomban nincs)</t>
  </si>
  <si>
    <t>EF+ (ssz. követő)</t>
  </si>
  <si>
    <t>K</t>
  </si>
  <si>
    <t>DÖ. Fb. Sorszámkövető</t>
  </si>
  <si>
    <t>I. kiadás, román fb.</t>
  </si>
  <si>
    <t>ROM (VG), ? SRB (VG)</t>
  </si>
  <si>
    <t>sorszámos, "nek"</t>
  </si>
  <si>
    <t>3 db</t>
  </si>
  <si>
    <t>136.</t>
  </si>
  <si>
    <t>Hamis.</t>
  </si>
  <si>
    <t xml:space="preserve">1 Gulden </t>
  </si>
  <si>
    <t>97.</t>
  </si>
  <si>
    <t>FB: UNGÜLTIG</t>
  </si>
  <si>
    <t>10 db egyben</t>
  </si>
  <si>
    <t>színváltozat, sötétebb barna</t>
  </si>
  <si>
    <t>2 db sorszám közeli</t>
  </si>
  <si>
    <t>I. kiadás, magyar fb.</t>
  </si>
  <si>
    <t>Sorozatszám: Gr, JW</t>
  </si>
  <si>
    <t>Sorszám: AJ, Dh, Th, Uf, UB, UA, ÚR</t>
  </si>
  <si>
    <t>Sorszám: Us</t>
  </si>
  <si>
    <t>Sorozat: N.gf.</t>
  </si>
  <si>
    <t>színváltozatok (sötétebb árnyalat)</t>
  </si>
  <si>
    <t>1+1*</t>
  </si>
  <si>
    <t>Sorozat: q.qh.</t>
  </si>
  <si>
    <t>F (+Budán balra+plecsni+sorok vége lefelé hajlik)</t>
  </si>
  <si>
    <t>"honvedelmi"+Budán balra+plecsni</t>
  </si>
  <si>
    <t>színváltozat: szürkés alapnyomat</t>
  </si>
  <si>
    <t>Sorszám: 22</t>
  </si>
  <si>
    <t>VF (+TÖRVÉKY hiba)</t>
  </si>
  <si>
    <t>ugyanez, de piros papíron</t>
  </si>
  <si>
    <t>német (I. kiadás), deutschö. Bélyegz., zöld p.</t>
  </si>
  <si>
    <t>Deutschö. Felülb. (zöld p.)</t>
  </si>
  <si>
    <t>Deutschö. Felülb. (piros p.)</t>
  </si>
  <si>
    <t>német (II. kiadás), dö. Bélyegzés, II. Auflage</t>
  </si>
  <si>
    <t>.+vágáshibás (EF)</t>
  </si>
  <si>
    <t>sorszámközeli pár</t>
  </si>
  <si>
    <t>5 jegyű ssz., amelyeknek</t>
  </si>
  <si>
    <t>5 jegyű ssz., "nek", ford. címer</t>
  </si>
  <si>
    <t>5 jegyű ssz., "nél", ford. címer</t>
  </si>
  <si>
    <t>5 jegyű ssz., amelyeknél</t>
  </si>
  <si>
    <t>Sorozat: 06*,30*</t>
  </si>
  <si>
    <t>Sorozat: 02,30*</t>
  </si>
  <si>
    <t>Sorozat: 01,06*,16,24</t>
  </si>
  <si>
    <t>Sorozat: 14,33,36</t>
  </si>
  <si>
    <t>sorszámközeli 3 db</t>
  </si>
  <si>
    <t>6 jegyű ssz., "nek", ford. címer</t>
  </si>
  <si>
    <t>6 jegyű ssz., "nél", ford. címer</t>
  </si>
  <si>
    <t>6 jegyű, "nél", ford, 5 db-os sorozat</t>
  </si>
  <si>
    <t>3**</t>
  </si>
  <si>
    <t>*VF+, **közeli sorszám</t>
  </si>
  <si>
    <t>10000 -- 1 milliárd</t>
  </si>
  <si>
    <t>barna (sötétebb)</t>
  </si>
  <si>
    <t>pecsét: éremgyűjtő tal. Pápa 1990</t>
  </si>
  <si>
    <t>színváltozat "sárgás"</t>
  </si>
  <si>
    <t>Sorszám: 123</t>
  </si>
  <si>
    <t>kis ssz. Ssz. Követő 2 db</t>
  </si>
  <si>
    <t xml:space="preserve"> UNC (aUNC ssz k.)</t>
  </si>
  <si>
    <t>2+1*</t>
  </si>
  <si>
    <t>* - színváltozatok (világosabb)</t>
  </si>
  <si>
    <t>2 db közeli sorszám</t>
  </si>
  <si>
    <t>EF+-aUNC</t>
  </si>
  <si>
    <t>Sorszám: 026,171,687,947</t>
  </si>
  <si>
    <t>kék színű alapnyomat hiányzik</t>
  </si>
  <si>
    <t>Sorszám: 097</t>
  </si>
  <si>
    <t>Ausztria</t>
  </si>
  <si>
    <t>Ajánlatkérések:</t>
  </si>
  <si>
    <t>Darab</t>
  </si>
  <si>
    <t>Sikeres ?</t>
  </si>
  <si>
    <t>Technika</t>
  </si>
  <si>
    <t>Megírtam az ajánlatot</t>
  </si>
  <si>
    <t>Legközelebbi ajánlatkérésnél: mi az elképzelése, konkrét összeg amit szeretne érte kapni?</t>
  </si>
  <si>
    <t>megköszönte / nem</t>
  </si>
  <si>
    <t>nagyító</t>
  </si>
  <si>
    <t>UNC (ssz. k. 3 db)</t>
  </si>
  <si>
    <t>DC, a biztonsági száll jobb oldalon</t>
  </si>
  <si>
    <t>CB, bal oldali folyószám hiányzik</t>
  </si>
  <si>
    <t>"DG"</t>
  </si>
  <si>
    <t>"DA"</t>
  </si>
  <si>
    <t>"DB"</t>
  </si>
  <si>
    <t>"DE"</t>
  </si>
  <si>
    <t>eladás után az árat felírni</t>
  </si>
  <si>
    <t>5 jegyű ssz., amelyeknél, vágáshiba</t>
  </si>
  <si>
    <t>*EF+ 1 db</t>
  </si>
  <si>
    <t>Sorozat: BH, BK</t>
  </si>
  <si>
    <t>vízjel és ssz. Nélkül, "5970", VH</t>
  </si>
  <si>
    <t>nagy sorszám, világosabb</t>
  </si>
  <si>
    <t>+33%</t>
  </si>
  <si>
    <t>nyomdahibás (az előlapi nyomat a hátlapon)</t>
  </si>
  <si>
    <t>Ár: EC</t>
  </si>
  <si>
    <t>Procopius: ingyen posta legalább 5 db tétel vásárlásakor</t>
  </si>
  <si>
    <t>Hirdetés 2019: 3600</t>
  </si>
  <si>
    <t>2019.05.19--ig átnézve</t>
  </si>
  <si>
    <t>kosár: 7</t>
  </si>
  <si>
    <t>forint portál numizmatika</t>
  </si>
  <si>
    <t>Érték: (Bev/Munkam) / (Oldal/Munkam)</t>
  </si>
  <si>
    <t>Analytics excel fájlban van folytatva a hirdetés elemzés ! ! ! ! !</t>
  </si>
  <si>
    <t>közeli sorszám - 2 db</t>
  </si>
  <si>
    <t>2 db rendelés</t>
  </si>
  <si>
    <t>CA</t>
  </si>
  <si>
    <t>CC (két aláírás)</t>
  </si>
  <si>
    <t>két aláírás (CB-sor vége, ritkább)</t>
  </si>
  <si>
    <t>"CA"</t>
  </si>
  <si>
    <t>eladás után az árat felírni, ha nem kel el, elrakni</t>
  </si>
  <si>
    <t>normál</t>
  </si>
  <si>
    <t>10 korun 1939</t>
  </si>
  <si>
    <t>db</t>
  </si>
  <si>
    <t>*1 db VG</t>
  </si>
  <si>
    <t>* F-</t>
  </si>
  <si>
    <t>10 korun 1943</t>
  </si>
  <si>
    <t>10 korun 1986</t>
  </si>
  <si>
    <t>20 korun 1926</t>
  </si>
  <si>
    <t>* F-VF</t>
  </si>
  <si>
    <t>1000 korun 1940</t>
  </si>
  <si>
    <t>100 millió B-pengő</t>
  </si>
  <si>
    <t>10 millió B-pengő</t>
  </si>
  <si>
    <t>1 pengő 1944</t>
  </si>
  <si>
    <t>590-1180-5600</t>
  </si>
  <si>
    <t>20 korun 1942</t>
  </si>
  <si>
    <t>Ebay</t>
  </si>
  <si>
    <t>Ebay árak</t>
  </si>
  <si>
    <t>100 korun 1940 sima</t>
  </si>
  <si>
    <t>* EF+</t>
  </si>
  <si>
    <t>Árkatalógus: utolsó 5 eladás 0-és EMELÉS: 25% / 1-es (5/5) EMELÉS 10%</t>
  </si>
  <si>
    <t>ÁR ÉS % FRISSÍTÉS: 2019.05.29</t>
  </si>
  <si>
    <t>10 forint - 1957</t>
  </si>
  <si>
    <t>100 forint - 1957</t>
  </si>
  <si>
    <t>100 pengő - 1945</t>
  </si>
  <si>
    <t>1 pengő - 1944 ssz.</t>
  </si>
  <si>
    <t>10000 pengő hibás "B"</t>
  </si>
  <si>
    <t>1000 pengő hibás "B"</t>
  </si>
  <si>
    <t>1 pengő - 1944 "kicsi hátlap"</t>
  </si>
  <si>
    <t>1 pengő - 1944 "sorsz. Nélk. függ. Any."</t>
  </si>
  <si>
    <t>2100-3100-4200</t>
  </si>
  <si>
    <t>4000-5100</t>
  </si>
  <si>
    <t>20 korun 1942 (ssz. Köv.)</t>
  </si>
  <si>
    <t>100 korun 1940 II Emisia (ssz.!)</t>
  </si>
  <si>
    <t>SSZ !</t>
  </si>
  <si>
    <t>750-1500-3100</t>
  </si>
  <si>
    <t>2900-3200</t>
  </si>
  <si>
    <t>4100-4600-6200</t>
  </si>
  <si>
    <t>2100-2900</t>
  </si>
  <si>
    <t>1200-1400</t>
  </si>
  <si>
    <t>2200-2500-3300</t>
  </si>
  <si>
    <t>1500-2200-3300</t>
  </si>
  <si>
    <t>Tétel 1:</t>
  </si>
  <si>
    <t>Tétel 2:</t>
  </si>
  <si>
    <t>Tétel 3:</t>
  </si>
  <si>
    <t>Tétel 4:</t>
  </si>
  <si>
    <t>Tétel 5:</t>
  </si>
  <si>
    <t>Tétel 6:</t>
  </si>
  <si>
    <t>Ebay postaköltség:</t>
  </si>
  <si>
    <t>Please wait for my Paypal account!</t>
  </si>
  <si>
    <t>Multiple purcheses are one shipping cost.</t>
  </si>
  <si>
    <t>20000 Ft&lt; tételek 10 €</t>
  </si>
  <si>
    <t>Paypal költség: 5,3% (16000 Ft-nál)</t>
  </si>
  <si>
    <t>Paypal költség: 5,8% (8100 Ft-nál)</t>
  </si>
  <si>
    <t>If you are not satisfied with the item for any reason, please send it back. I will refund your payment.</t>
  </si>
  <si>
    <t>I. TESZT</t>
  </si>
  <si>
    <t>II. TESZT: ingyenes postaköltséggel próbálkozni</t>
  </si>
  <si>
    <t>Árszabás: Induló licit, középár -15%</t>
  </si>
  <si>
    <t>5000 dinar 1985</t>
  </si>
  <si>
    <t>100 dinar 1986</t>
  </si>
  <si>
    <t>500 rubel 1918</t>
  </si>
  <si>
    <t>10 lei 1966</t>
  </si>
  <si>
    <t>10$ HKG 1989</t>
  </si>
  <si>
    <t>50 millio mark 1923</t>
  </si>
  <si>
    <t>1 schilling 1944</t>
  </si>
  <si>
    <t>5 mark 1980</t>
  </si>
  <si>
    <t>5 DDR Mark 1975</t>
  </si>
  <si>
    <t>10 tolar 1992</t>
  </si>
  <si>
    <t>F-VF/VF</t>
  </si>
  <si>
    <t>5$ USA 1934</t>
  </si>
  <si>
    <t>P-94a.8</t>
  </si>
  <si>
    <t>5 peso 1982</t>
  </si>
  <si>
    <t>P-118b.3</t>
  </si>
  <si>
    <t>1 peso 1982</t>
  </si>
  <si>
    <t>P-117c</t>
  </si>
  <si>
    <t>P-109a/2</t>
  </si>
  <si>
    <t>170-220</t>
  </si>
  <si>
    <t>P-429 D</t>
  </si>
  <si>
    <t>P-103b</t>
  </si>
  <si>
    <t>200-250</t>
  </si>
  <si>
    <t>5 shiling Kenya 1982</t>
  </si>
  <si>
    <t>szlovák csomag</t>
  </si>
  <si>
    <t>VG-UNC</t>
  </si>
  <si>
    <t>egyenes 3-as (sorozatszám)</t>
  </si>
  <si>
    <t>Másik módszer az lehet, hogy pár nappal később válaszolni. Mi az elképzelése az árról?</t>
  </si>
  <si>
    <t>nem</t>
  </si>
  <si>
    <t>FVF-VF</t>
  </si>
  <si>
    <t>Sorszám: 017, 018, 249</t>
  </si>
  <si>
    <t>F- (+TÖRVÉKY hiba)</t>
  </si>
  <si>
    <t>sorszám: 7357</t>
  </si>
  <si>
    <t>Sorszám: 393, 430, 893</t>
  </si>
  <si>
    <t>egyenes "3"-as</t>
  </si>
  <si>
    <t>sötétszürke alapnyomat</t>
  </si>
  <si>
    <t>ármódósítás F-VF áraknál ha nem kell el (UNC marad !)</t>
  </si>
  <si>
    <t>*sorszámkövető meghirdetésénél nincs felár</t>
  </si>
  <si>
    <t>díszcsomagolásban</t>
  </si>
  <si>
    <t>200 Ft-os érme + bankjegy díszcs.</t>
  </si>
  <si>
    <t>Fodoraukció</t>
  </si>
  <si>
    <t>20% jutalék</t>
  </si>
  <si>
    <t>2019.06.30**</t>
  </si>
  <si>
    <t>Economy (unregistered) mail is sent at buyers own risk!</t>
  </si>
  <si>
    <t>Leuchtturm</t>
  </si>
  <si>
    <t>berakó lap</t>
  </si>
  <si>
    <t>Mi az elképzelése ?</t>
  </si>
  <si>
    <t>nem írt vissza</t>
  </si>
  <si>
    <t>F-EF+</t>
  </si>
  <si>
    <t>HUN</t>
  </si>
  <si>
    <t>Dátum</t>
  </si>
  <si>
    <t>Meghirdetve</t>
  </si>
  <si>
    <t>Colnect</t>
  </si>
  <si>
    <t>Bankjegyek.com</t>
  </si>
  <si>
    <t>Érme árak a Numista-n !</t>
  </si>
  <si>
    <t>Bankjegy - érme értékesítési sorrend</t>
  </si>
  <si>
    <t>Bankjegy --&gt;</t>
  </si>
  <si>
    <t>Ebay (3x) --&gt; eredmény ?</t>
  </si>
  <si>
    <t>Érme --&gt;</t>
  </si>
  <si>
    <t>Egyelőre Colnect, feltöltés alatt</t>
  </si>
  <si>
    <t>1956-os hátlap</t>
  </si>
  <si>
    <t>VF, EF</t>
  </si>
  <si>
    <t>emlék</t>
  </si>
  <si>
    <t>E-bay</t>
  </si>
  <si>
    <t>3 hét</t>
  </si>
  <si>
    <t>Fodoraukció: Licit 20 mp-nél !</t>
  </si>
  <si>
    <t>Numus érme album (11 lap, elválasztólapokkal, 308 férőhely)</t>
  </si>
  <si>
    <t>Numus érme album (10 lap, elválasztólapokkal, 296 férőhely)</t>
  </si>
  <si>
    <t>Új Numis album</t>
  </si>
  <si>
    <t>Berakó lapok</t>
  </si>
  <si>
    <t>5 db</t>
  </si>
  <si>
    <t>Elválasztó lapok</t>
  </si>
  <si>
    <t>Új árhoz:</t>
  </si>
  <si>
    <t>EF+ (ssz. k.)</t>
  </si>
  <si>
    <t>VG (cseh, zöld papír)</t>
  </si>
  <si>
    <t>orosz "N"</t>
  </si>
  <si>
    <t>román fb.</t>
  </si>
  <si>
    <t xml:space="preserve">5 jegyű piros ssz. </t>
  </si>
  <si>
    <t>Új Numis album tokkal</t>
  </si>
  <si>
    <t>DDR</t>
  </si>
  <si>
    <t>Ebay eladások</t>
  </si>
  <si>
    <t>Bankjegy</t>
  </si>
  <si>
    <t>Pktg.</t>
  </si>
  <si>
    <t>Nyer.</t>
  </si>
  <si>
    <t>10% jut. Nyereség</t>
  </si>
  <si>
    <t>berakó tok</t>
  </si>
  <si>
    <t>kínai</t>
  </si>
  <si>
    <t>CHN</t>
  </si>
  <si>
    <t>17,5 x 8,5</t>
  </si>
  <si>
    <t>vízjeles, hullámvonalak</t>
  </si>
  <si>
    <t>SLO</t>
  </si>
  <si>
    <t>tolar</t>
  </si>
  <si>
    <t>DOM</t>
  </si>
  <si>
    <t>peso</t>
  </si>
  <si>
    <t>KEN</t>
  </si>
  <si>
    <t>shiling</t>
  </si>
  <si>
    <t>P-19b</t>
  </si>
  <si>
    <t>P-36a</t>
  </si>
  <si>
    <t>Colnect (EF)</t>
  </si>
  <si>
    <t>Colnect (VF)</t>
  </si>
  <si>
    <t>Colnect (F)</t>
  </si>
  <si>
    <t xml:space="preserve">Colnect gyűjtemény: </t>
  </si>
  <si>
    <t>Magyaro.</t>
  </si>
  <si>
    <t>Ebay ktg</t>
  </si>
  <si>
    <t>PP jut</t>
  </si>
  <si>
    <t>Végső ár</t>
  </si>
  <si>
    <t xml:space="preserve">Ebay jutalékokat a bevételnél elszámolni ! </t>
  </si>
  <si>
    <t>Ebay jutalék: Account --&gt; all account activity</t>
  </si>
  <si>
    <t>USD</t>
  </si>
  <si>
    <t>1 -- 20</t>
  </si>
  <si>
    <t>fillér-forint</t>
  </si>
  <si>
    <t>Kész</t>
  </si>
  <si>
    <t>Szlovákia-Csehszlov.</t>
  </si>
  <si>
    <t>Jugoszlávia</t>
  </si>
  <si>
    <t>Románia</t>
  </si>
  <si>
    <t>10 db berakó lap</t>
  </si>
  <si>
    <t>2000-2006 Kész</t>
  </si>
  <si>
    <t>"FIVE" alapnyomattal</t>
  </si>
  <si>
    <t>5 Hungarian Fund (FIVE any. nélkül)</t>
  </si>
  <si>
    <t>20 korun 1970</t>
  </si>
  <si>
    <t>P-92</t>
  </si>
  <si>
    <t>P-94</t>
  </si>
  <si>
    <t>Colnect becslés</t>
  </si>
  <si>
    <t>50 korun 1987</t>
  </si>
  <si>
    <t>P-96a</t>
  </si>
  <si>
    <t>P-53b.2</t>
  </si>
  <si>
    <t>1 font Ciprus 1992</t>
  </si>
  <si>
    <t>25 piaszter 1991-10-02</t>
  </si>
  <si>
    <t>EF+ (sk)</t>
  </si>
  <si>
    <t>P-57b</t>
  </si>
  <si>
    <t>50 piaszter 1990-08-28</t>
  </si>
  <si>
    <t>50 piaszter 1991-08-18</t>
  </si>
  <si>
    <t>1 font 86-11-19</t>
  </si>
  <si>
    <t>1 font 91-01-28</t>
  </si>
  <si>
    <t>1 font 91-01-30</t>
  </si>
  <si>
    <t>10 mark 1980 NSZK</t>
  </si>
  <si>
    <t>P-31d</t>
  </si>
  <si>
    <t>10 mark 1989 NSZK</t>
  </si>
  <si>
    <t>P-38a</t>
  </si>
  <si>
    <t>P-114a.1</t>
  </si>
  <si>
    <t>VF - 2 db</t>
  </si>
  <si>
    <t>1000 lira 1990</t>
  </si>
  <si>
    <t>1000 lira 1988</t>
  </si>
  <si>
    <t>P-109b</t>
  </si>
  <si>
    <t>100 drachma 1978</t>
  </si>
  <si>
    <t>P-200b</t>
  </si>
  <si>
    <t>50 dinara 1968</t>
  </si>
  <si>
    <t>P-83c</t>
  </si>
  <si>
    <t>10 dollár USA 1981</t>
  </si>
  <si>
    <t>P-470b</t>
  </si>
  <si>
    <t>P-50</t>
  </si>
  <si>
    <t>P-58</t>
  </si>
  <si>
    <t>330 (2)</t>
  </si>
  <si>
    <t>&lt;440</t>
  </si>
  <si>
    <t>&lt;590</t>
  </si>
  <si>
    <t>370 (2)</t>
  </si>
  <si>
    <t>3700 (12,5 $)</t>
  </si>
  <si>
    <t>ua.</t>
  </si>
  <si>
    <t>CYP</t>
  </si>
  <si>
    <t>EGY</t>
  </si>
  <si>
    <t>piastres</t>
  </si>
  <si>
    <t>sorszámkövetők</t>
  </si>
  <si>
    <t>50 -- 1</t>
  </si>
  <si>
    <t>6 db bankjegy</t>
  </si>
  <si>
    <t>ITA</t>
  </si>
  <si>
    <t>lira</t>
  </si>
  <si>
    <t>3 db bankjegy</t>
  </si>
  <si>
    <t>GRE</t>
  </si>
  <si>
    <t>drachma</t>
  </si>
  <si>
    <t>Numis</t>
  </si>
  <si>
    <t>érme album</t>
  </si>
  <si>
    <t>1981A USA</t>
  </si>
  <si>
    <t>10 dollár</t>
  </si>
  <si>
    <t>DÖ. sorszámkövető 2 db</t>
  </si>
  <si>
    <t>Coln pont</t>
  </si>
  <si>
    <t>5 évnél idősebb érmék, nem kis sorozatszámban kiadott és nem ezüst</t>
  </si>
  <si>
    <t>Ag tart.</t>
  </si>
  <si>
    <t>10 mark 1980</t>
  </si>
  <si>
    <t>NSZK</t>
  </si>
  <si>
    <t>1 korona 1892</t>
  </si>
  <si>
    <t>Extra feltöltési díj</t>
  </si>
  <si>
    <t>1 korona 1892 (5 db)</t>
  </si>
  <si>
    <t>mindegy</t>
  </si>
  <si>
    <t>Lászlók Flórián e-mail</t>
  </si>
  <si>
    <t>10 mark 1989</t>
  </si>
  <si>
    <t>értékelés</t>
  </si>
  <si>
    <t>érme sorozat</t>
  </si>
  <si>
    <t>Magyar érme sor</t>
  </si>
  <si>
    <t>Magyar érmesor: 30,3 g --&gt; postán 55 g --&gt; 1800 Ft posta</t>
  </si>
  <si>
    <t>EF+-aUNC (közeli ssz.)</t>
  </si>
  <si>
    <t>*hiányzó bélyeg nyoma látszik</t>
  </si>
  <si>
    <t>főtípus</t>
  </si>
  <si>
    <t>USA P-429D</t>
  </si>
  <si>
    <t>szept.</t>
  </si>
  <si>
    <t>5 dollár</t>
  </si>
  <si>
    <t>utolsó rendelésnél sok VF volt</t>
  </si>
  <si>
    <t>aug. (7)</t>
  </si>
  <si>
    <t>Árcsökkentés: bankjegyek 11.25-én (3 hónap, 15%) vagy 10.01-től ha nem teljesül szeptemberben legalább 5 eladás</t>
  </si>
  <si>
    <t>Sorszám: 061, 170, 897</t>
  </si>
  <si>
    <t>Sorszám: 085,143 (nem mindegyik 143 az !)</t>
  </si>
  <si>
    <t>Árpád Éremboltban kínálati ár (2019.09. aUNC): 30000</t>
  </si>
  <si>
    <t>Megnevezés</t>
  </si>
  <si>
    <t>A haza szolgálatáért arany fokozat, dobozban</t>
  </si>
  <si>
    <t>Min. ár</t>
  </si>
  <si>
    <t>Max. ár</t>
  </si>
  <si>
    <t>Átlag</t>
  </si>
  <si>
    <t>Megjegyz.</t>
  </si>
  <si>
    <t>doboz nélküli átlagár: 380</t>
  </si>
  <si>
    <t>Kiváló dolgozó (nagy)</t>
  </si>
  <si>
    <t>Kiváló dolgozó (kicsi)</t>
  </si>
  <si>
    <t>Ebay ár doboz nélkül !</t>
  </si>
  <si>
    <t>Szocialista brigád</t>
  </si>
  <si>
    <t>Kiváló munkáért</t>
  </si>
  <si>
    <t>Keszthelyi Agrár Egyetem Törzsgárda arany-ezüst-bronz</t>
  </si>
  <si>
    <t>Anyasági érdemrend II. fokozat</t>
  </si>
  <si>
    <t>Dobozzal 22.000 Ft</t>
  </si>
  <si>
    <t>Igazolvány nélkül: 150-650, átlag: 410</t>
  </si>
  <si>
    <t>Szocializmusért</t>
  </si>
  <si>
    <t>Egyben: 2500</t>
  </si>
  <si>
    <t>Hűséggel a nép egészségéért 5 x ezüst, 2 x arany</t>
  </si>
  <si>
    <t>becsült ár</t>
  </si>
  <si>
    <t>180 és 480</t>
  </si>
  <si>
    <t>Egyben: 1500</t>
  </si>
  <si>
    <t>Szocialista brigád (23 x dobozban + 23 kis jelvény)</t>
  </si>
  <si>
    <t>Egyben: 2000</t>
  </si>
  <si>
    <t>Ár: 16000</t>
  </si>
  <si>
    <t>VG (YU vékony C)</t>
  </si>
  <si>
    <t>normál: 1277</t>
  </si>
  <si>
    <t>Lejárati dátum</t>
  </si>
  <si>
    <t>alacsony sorozatszám (&lt;206)</t>
  </si>
  <si>
    <t>Vatera árak / Ebay x1,6 /</t>
  </si>
  <si>
    <t>10-50 korona (csehsz.)</t>
  </si>
  <si>
    <t>12 db</t>
  </si>
  <si>
    <t>10 -- 50</t>
  </si>
  <si>
    <t>Csehszlovákia</t>
  </si>
  <si>
    <t>5</t>
  </si>
  <si>
    <t>12 db (1992-1994)</t>
  </si>
  <si>
    <t>természetvédelem sor</t>
  </si>
  <si>
    <t>Érme értékelés</t>
  </si>
  <si>
    <t>Szorzók</t>
  </si>
  <si>
    <t>Árak</t>
  </si>
  <si>
    <t>Végső</t>
  </si>
  <si>
    <t>labdarúgó érem</t>
  </si>
  <si>
    <t>Sárköz</t>
  </si>
  <si>
    <t>Hódmezővásáhely</t>
  </si>
  <si>
    <t>1 pengő 1938</t>
  </si>
  <si>
    <t>Októberi listázás (3 db):</t>
  </si>
  <si>
    <t>Keszthely</t>
  </si>
  <si>
    <t>Tatabánya</t>
  </si>
  <si>
    <t>Nyomdaipari</t>
  </si>
  <si>
    <t>Erzsébet királyné</t>
  </si>
  <si>
    <t>MÉE jubileumi</t>
  </si>
  <si>
    <t>Derkovits Gyula</t>
  </si>
  <si>
    <t>Dunántúli éremcsere</t>
  </si>
  <si>
    <t>Hévíz város</t>
  </si>
  <si>
    <t>20 éves a városunk</t>
  </si>
  <si>
    <t>Keszthely kétcímeres</t>
  </si>
  <si>
    <t>Keszthely 25 éves</t>
  </si>
  <si>
    <t>Tapolca</t>
  </si>
  <si>
    <t>Államalapítás</t>
  </si>
  <si>
    <t>Palota vára</t>
  </si>
  <si>
    <t>Nagykanizsa</t>
  </si>
  <si>
    <t>Simontornya</t>
  </si>
  <si>
    <t>Somló</t>
  </si>
  <si>
    <t>Zalavár</t>
  </si>
  <si>
    <t>Nagyvázsony</t>
  </si>
  <si>
    <t>HB1 cserép</t>
  </si>
  <si>
    <t>HB2 bronz</t>
  </si>
  <si>
    <t>HB2 alu kitűző</t>
  </si>
  <si>
    <t>HB3 bronz</t>
  </si>
  <si>
    <t>HB4 bronz</t>
  </si>
  <si>
    <t>HB4 alu</t>
  </si>
  <si>
    <t>20 forint</t>
  </si>
  <si>
    <t>nagyobb alapnyomat</t>
  </si>
  <si>
    <t>UNC ("C")</t>
  </si>
  <si>
    <t>Soros György</t>
  </si>
  <si>
    <t>csekkolva (3x)  10.01</t>
  </si>
  <si>
    <t>Ebay 10.01</t>
  </si>
  <si>
    <t xml:space="preserve">    7000 feltti ssz. Péterfalvi papírgyár vízjeles papírján</t>
  </si>
  <si>
    <t>sorszám: 7309</t>
  </si>
  <si>
    <t>Posta 1000 Ft felett: 5,5 / 8 = 0.7 arány</t>
  </si>
  <si>
    <t>Posta 1000 Ft felett: 2,4 / 2 = 1,2 arány</t>
  </si>
  <si>
    <t>okt.</t>
  </si>
  <si>
    <t>100 schilling</t>
  </si>
  <si>
    <t>könyv</t>
  </si>
  <si>
    <t>Mo. fémpénzei</t>
  </si>
  <si>
    <t>Mo. fém a papírp. 1892-1925</t>
  </si>
  <si>
    <t>Mo. fém a papírp. 1946-1986</t>
  </si>
  <si>
    <t>Római pénzek</t>
  </si>
  <si>
    <t>I. Ferdinánd és Miksa</t>
  </si>
  <si>
    <t>MÉE érmei</t>
  </si>
  <si>
    <t>Almásy-bankó</t>
  </si>
  <si>
    <t>10 krajcár</t>
  </si>
  <si>
    <t>6 krajcár</t>
  </si>
  <si>
    <t>10 garas</t>
  </si>
  <si>
    <t>2 garas</t>
  </si>
  <si>
    <t>pénztervezet</t>
  </si>
  <si>
    <t>Londoni emigrációs pénztervezet</t>
  </si>
  <si>
    <t>DUALIZMUS PÉNZEI: 1880-1888</t>
  </si>
  <si>
    <t>Rádóczy</t>
  </si>
  <si>
    <t>113.</t>
  </si>
  <si>
    <t>116.</t>
  </si>
  <si>
    <t>110.</t>
  </si>
  <si>
    <t>115.</t>
  </si>
  <si>
    <t>Col. #</t>
  </si>
  <si>
    <t>112.</t>
  </si>
  <si>
    <t>kiállítás és reklám pénzek</t>
  </si>
  <si>
    <t>107.</t>
  </si>
  <si>
    <t>sárgás nyomat</t>
  </si>
  <si>
    <t>101.</t>
  </si>
  <si>
    <t>105.</t>
  </si>
  <si>
    <t>vízjel nélkül, barnás színű</t>
  </si>
  <si>
    <t>100.</t>
  </si>
  <si>
    <t>A,B,C,D,E,F,G,H sorozat kitöltetlen</t>
  </si>
  <si>
    <t>piros dátum, számozás 1875.03.18.</t>
  </si>
  <si>
    <t>B,C sorozat Kossuth emlékbélyeggel</t>
  </si>
  <si>
    <t>D kézi, 36 piros, 1852.06.01. fekete</t>
  </si>
  <si>
    <t>F sor., gépi (99), fekete számozás ?</t>
  </si>
  <si>
    <t>A,B,C,D sorozat ívben</t>
  </si>
  <si>
    <t>E,F,G,H sorozat ívben</t>
  </si>
  <si>
    <t>UNC ("E")</t>
  </si>
  <si>
    <t>125.</t>
  </si>
  <si>
    <t>126.</t>
  </si>
  <si>
    <t>127.</t>
  </si>
  <si>
    <t>2 darabos ívben</t>
  </si>
  <si>
    <t>utánnyomat</t>
  </si>
  <si>
    <t>T7</t>
  </si>
  <si>
    <t>T7a</t>
  </si>
  <si>
    <t>T7.2</t>
  </si>
  <si>
    <t>T7.1</t>
  </si>
  <si>
    <t>T7.1a</t>
  </si>
  <si>
    <t>F-aUNC</t>
  </si>
  <si>
    <t>50 forint</t>
  </si>
  <si>
    <t>EGYÉB KIADÁSOK</t>
  </si>
  <si>
    <t>140.</t>
  </si>
  <si>
    <t>139.</t>
  </si>
  <si>
    <t>138.</t>
  </si>
  <si>
    <t>137.</t>
  </si>
  <si>
    <t>122.</t>
  </si>
  <si>
    <t>100 Hungarian Fund</t>
  </si>
  <si>
    <t>50 Hungarian Fund</t>
  </si>
  <si>
    <t>10 Hungarian Fund</t>
  </si>
  <si>
    <t>121.</t>
  </si>
  <si>
    <t>120.</t>
  </si>
  <si>
    <t>119.</t>
  </si>
  <si>
    <t xml:space="preserve">50 Gulden </t>
  </si>
  <si>
    <t>99.</t>
  </si>
  <si>
    <t>96….adamo / nincs feldolgozva (1863 és korábbi kiadások)</t>
  </si>
  <si>
    <t>Világosabb nyomat</t>
  </si>
  <si>
    <t>Kék számozás, korabeli hamis !</t>
  </si>
  <si>
    <t>100 forint (piros számozás)</t>
  </si>
  <si>
    <t>5 forint gulden</t>
  </si>
  <si>
    <t>"TEN" alapnyomattal</t>
  </si>
  <si>
    <t>Hamis + utólagos számozás</t>
  </si>
  <si>
    <t>UNC (ssz. K.)</t>
  </si>
  <si>
    <t>új típusú / Beus</t>
  </si>
  <si>
    <t>Beus</t>
  </si>
  <si>
    <t>közös</t>
  </si>
  <si>
    <t>2000 Ft&lt; tételek normál 5 €</t>
  </si>
  <si>
    <t>2000 forint alatti (érme 1000) bankjegy tételeknél 3 €</t>
  </si>
  <si>
    <t>Jövőben meghirdethetők</t>
  </si>
  <si>
    <t>7,31 $</t>
  </si>
  <si>
    <t>Érme tisztítás: pl. "SILBO ezüst"</t>
  </si>
  <si>
    <t>10 pfennig</t>
  </si>
  <si>
    <t>érme 160 fokos hiba</t>
  </si>
  <si>
    <t>nov.</t>
  </si>
  <si>
    <t>1 lei</t>
  </si>
  <si>
    <t>Beloruszia</t>
  </si>
  <si>
    <t>Zambia</t>
  </si>
  <si>
    <t>TARTALÉK (elsősorban a készleten levőket hirdetni) 1000 forint - 2017</t>
  </si>
  <si>
    <t>5 jegyű ssz., amelyeknél, VH</t>
  </si>
  <si>
    <t>NSZK P-30b</t>
  </si>
  <si>
    <t>Ausztria ÉRME</t>
  </si>
  <si>
    <t>Ebay felt. Díj:</t>
  </si>
  <si>
    <t>2,5$ / értékesítés alatt veszteség ! (2,3 + 0,2 $ az extra költségek miatt)</t>
  </si>
  <si>
    <t>Több darabos érme tételek bevezető árszabása: Numista árak (kedvetmény a több darabra) * 1,7 (későbbiekben *2)</t>
  </si>
  <si>
    <t>EF-UNC</t>
  </si>
  <si>
    <t>F-UNC</t>
  </si>
  <si>
    <t>Tito</t>
  </si>
  <si>
    <t>dec</t>
  </si>
  <si>
    <t>Ebay felt. Díj (előző számlán):</t>
  </si>
  <si>
    <t>Szerbia</t>
  </si>
  <si>
    <t>Szlovákia</t>
  </si>
  <si>
    <t>Franciaország</t>
  </si>
  <si>
    <t>Lengyelország</t>
  </si>
  <si>
    <t>berakó lap - 20 db</t>
  </si>
  <si>
    <t>berakó lap - 30 db</t>
  </si>
  <si>
    <t>Minimális ár ebayen: 2,8$</t>
  </si>
  <si>
    <t>Ebay eladatlan</t>
  </si>
  <si>
    <t>BUL</t>
  </si>
  <si>
    <t>5 schilling</t>
  </si>
  <si>
    <t>Bolgár csomag (3)</t>
  </si>
  <si>
    <t>stotinka</t>
  </si>
  <si>
    <t>stotinki</t>
  </si>
  <si>
    <t>Vatera meghirdetni:</t>
  </si>
  <si>
    <t>2020-tól: 3 $</t>
  </si>
  <si>
    <t>Bulgária 1-2-10-20 stotinka</t>
  </si>
  <si>
    <t>Görögország 5-10-20 drachma</t>
  </si>
  <si>
    <t>Svéd-Dán érmék</t>
  </si>
  <si>
    <t>Spanyolország</t>
  </si>
  <si>
    <t xml:space="preserve">Benelux </t>
  </si>
  <si>
    <t>jan.</t>
  </si>
  <si>
    <t>500 forint 2016</t>
  </si>
  <si>
    <t>febr.</t>
  </si>
  <si>
    <t>5 pengő 1930</t>
  </si>
  <si>
    <t>Postával (900-1500) korrigált</t>
  </si>
  <si>
    <t>Numista ért.</t>
  </si>
  <si>
    <t>Jutalék</t>
  </si>
  <si>
    <t>Hird %</t>
  </si>
  <si>
    <t>! 1500 Ft postával számolva, kisebb értékűeknél módosítani !</t>
  </si>
  <si>
    <t>1 darabos érme értékelés: Ebay (átlagár), Vatera (+25%), Numista</t>
  </si>
  <si>
    <t>Colnect / Ebay</t>
  </si>
  <si>
    <t>2 pengő - minta (csak ilyen van)</t>
  </si>
  <si>
    <t>márc</t>
  </si>
  <si>
    <t>jugo érmék</t>
  </si>
  <si>
    <t>1 centes vásárlások: 0,99+0,99+0,01</t>
  </si>
  <si>
    <t>dinár</t>
  </si>
  <si>
    <t>zöld színű színváltozat</t>
  </si>
  <si>
    <t>hologram csík nélkül</t>
  </si>
  <si>
    <t>"CB"</t>
  </si>
  <si>
    <t>Sorszám: 048</t>
  </si>
  <si>
    <t>1+1**</t>
  </si>
  <si>
    <t>EF 564, 207,311 *VF+, **EF/aUNC 745</t>
  </si>
  <si>
    <t>7400-ért vettem</t>
  </si>
  <si>
    <t>Sorozat: b.ra., f.rx.</t>
  </si>
  <si>
    <t>sorszám: 3048,3117</t>
  </si>
  <si>
    <t>8*</t>
  </si>
  <si>
    <t>500 rubel</t>
  </si>
  <si>
    <t>Lettország</t>
  </si>
  <si>
    <t>1000 lirák</t>
  </si>
  <si>
    <t>Románia LOT</t>
  </si>
  <si>
    <t>Belgium</t>
  </si>
  <si>
    <t>Románia 6 db érme</t>
  </si>
  <si>
    <t>Ebay %</t>
  </si>
  <si>
    <t>EF / aUNC</t>
  </si>
  <si>
    <t>HB2 érme</t>
  </si>
  <si>
    <t>Oroszország</t>
  </si>
  <si>
    <t>HB1, HB3, HB4 érme</t>
  </si>
  <si>
    <t>érme LOT</t>
  </si>
  <si>
    <t>HB2</t>
  </si>
  <si>
    <t>HB1,HB3,HB4</t>
  </si>
  <si>
    <t>Árbecslés pontossága</t>
  </si>
  <si>
    <t>Becs.ár</t>
  </si>
  <si>
    <t>Eladás</t>
  </si>
  <si>
    <t>20 % + 1000 Ft posta</t>
  </si>
  <si>
    <t>Numista %</t>
  </si>
  <si>
    <t>Bankjegy értékelés</t>
  </si>
  <si>
    <t>Végső - VF</t>
  </si>
  <si>
    <t>Stamp63 - 0,25 lejjebb értékelni</t>
  </si>
  <si>
    <t>moneytrader - JÓ+ / 0,25 felül értékelni !</t>
  </si>
  <si>
    <t>Kimaradt 3 hónap: 2020.02.15-2020.05.15</t>
  </si>
  <si>
    <t>bélyeggel, egyenes 3</t>
  </si>
  <si>
    <t>Sorszám: 043,077,079</t>
  </si>
  <si>
    <t>SVK</t>
  </si>
  <si>
    <t>VF (vörös p.), VF- (zöld)</t>
  </si>
  <si>
    <t>hullámos HL</t>
  </si>
  <si>
    <t>S438</t>
  </si>
  <si>
    <t>4+1**</t>
  </si>
  <si>
    <t>*F+, **VF-</t>
  </si>
  <si>
    <t>1**</t>
  </si>
  <si>
    <t>*F-, **VF+</t>
  </si>
  <si>
    <t>UNC (közeli ssz.)</t>
  </si>
  <si>
    <t>* + 1db VG</t>
  </si>
  <si>
    <t>1 -- 100</t>
  </si>
  <si>
    <t>G-F</t>
  </si>
  <si>
    <t>bankjegy sorozat</t>
  </si>
  <si>
    <t>cservontsev</t>
  </si>
  <si>
    <t>BEL</t>
  </si>
  <si>
    <t>4 db bankjegy</t>
  </si>
  <si>
    <t>CZE</t>
  </si>
  <si>
    <t>3 -- 50</t>
  </si>
  <si>
    <t>Sorszám:670,764,780,919,962</t>
  </si>
  <si>
    <t>balazsantique - JÓ</t>
  </si>
  <si>
    <t>VF (vastag papír 003 ssz.)</t>
  </si>
  <si>
    <t>világosak: 006-053</t>
  </si>
  <si>
    <t>200 forint 2006</t>
  </si>
  <si>
    <t>2 - 500</t>
  </si>
  <si>
    <t>"J" extrém eltolódott HL nyomat</t>
  </si>
  <si>
    <t>Sorozat: J 14304947</t>
  </si>
  <si>
    <t>tévnyomat (előlap bal oldalán extra felülny.)</t>
  </si>
  <si>
    <t>Sorszám:678</t>
  </si>
  <si>
    <t>Sorszám: 130,138,306 (382 már nem!)</t>
  </si>
  <si>
    <t>ötletgyár - 0,5 lejjebb értékelni</t>
  </si>
  <si>
    <t>Sorozatbetű: nagy és kicsi nem ritkább (inkább gyakoribb)</t>
  </si>
  <si>
    <t>Numiznumizmatika - JÓ</t>
  </si>
  <si>
    <t>csak egy sorszámmal</t>
  </si>
  <si>
    <t>20 fillér 1920 (3db)</t>
  </si>
  <si>
    <t>karkermarten - 0,5 lejjebb értékelni</t>
  </si>
  <si>
    <t>csehsz. Koronák</t>
  </si>
  <si>
    <t>Hirdetési díj: 8%</t>
  </si>
  <si>
    <t>VF+-EF</t>
  </si>
  <si>
    <t>*F meghirdetve 2020.06.11</t>
  </si>
  <si>
    <t>Soproni kékfrank</t>
  </si>
  <si>
    <t>500 lira - San Marino</t>
  </si>
  <si>
    <t>Hirdetési díj</t>
  </si>
  <si>
    <t>san marino lira</t>
  </si>
  <si>
    <t>sorszám: 3109,3121,3125,3138</t>
  </si>
  <si>
    <t>50 zlotyk</t>
  </si>
  <si>
    <t>C - vastag</t>
  </si>
  <si>
    <t>vízjeles változatok</t>
  </si>
  <si>
    <t>* +50%</t>
  </si>
  <si>
    <t>Sorszám: 705</t>
  </si>
  <si>
    <t>Sorszám: 977</t>
  </si>
  <si>
    <t>Sorszám: 164</t>
  </si>
  <si>
    <t>Rendelések _(hónap)</t>
  </si>
  <si>
    <t>Ké/Rend</t>
  </si>
  <si>
    <t>cseh érmék</t>
  </si>
  <si>
    <t>sorozat betűjel változatok: különböző árak lehetnek, DD UNC 25000, DA-DC 10000, DG VF 7200</t>
  </si>
  <si>
    <t>"DF"</t>
  </si>
  <si>
    <t>100 forint 1985</t>
  </si>
  <si>
    <t>100 forint x 3</t>
  </si>
  <si>
    <t>Hollandia</t>
  </si>
  <si>
    <t>10 cservontsev</t>
  </si>
  <si>
    <t>IV</t>
  </si>
  <si>
    <t>2000 forint, EF+</t>
  </si>
  <si>
    <t>Kanada</t>
  </si>
  <si>
    <t>lengyel érmék</t>
  </si>
  <si>
    <t>magyar érmék</t>
  </si>
  <si>
    <t>magyar érmék - Colnect</t>
  </si>
  <si>
    <t>2 -- 500</t>
  </si>
  <si>
    <t>sorozatszám nélkül, hullámos HL</t>
  </si>
  <si>
    <t>*Ármódosítás 2020.09.10</t>
  </si>
  <si>
    <t>zöld fémcsíkkal (DA, DB, DD, DF)</t>
  </si>
  <si>
    <t>ciprusi érmék</t>
  </si>
  <si>
    <t>1 -- 50</t>
  </si>
  <si>
    <t>2020: 67,8 % - 15%</t>
  </si>
  <si>
    <t xml:space="preserve"> </t>
  </si>
  <si>
    <t>.+50%</t>
  </si>
  <si>
    <t>Banki köteg ára: kb. 80-83% a darabárhoz képest</t>
  </si>
  <si>
    <t>Sorozat: 055, 222</t>
  </si>
  <si>
    <t>Guldengate - JÓ</t>
  </si>
  <si>
    <t>bélyegérem szett</t>
  </si>
  <si>
    <t>Ebay, colnect</t>
  </si>
  <si>
    <t>porosz emlékérmek</t>
  </si>
  <si>
    <t>CAN</t>
  </si>
  <si>
    <t>1 cent - Prince Edward</t>
  </si>
  <si>
    <t>címeres - copy</t>
  </si>
  <si>
    <t>jubileumi - copy</t>
  </si>
  <si>
    <t>corona</t>
  </si>
  <si>
    <t>Szent István</t>
  </si>
  <si>
    <t>Jófogás</t>
  </si>
  <si>
    <t>Magyar papírpénzek 1848-1992</t>
  </si>
  <si>
    <t>Ebay 2020.09. XF-aUNC: 25200</t>
  </si>
  <si>
    <t>*egyforma árban van</t>
  </si>
  <si>
    <t>rossz vásárlás (felírva)</t>
  </si>
  <si>
    <t>DDR érmék</t>
  </si>
  <si>
    <t>NDK érmék</t>
  </si>
  <si>
    <t>csegely - 0,25 lejjebb értékelni</t>
  </si>
  <si>
    <t>*+20% mint a "H"</t>
  </si>
  <si>
    <t>egyiptomi bankjegyek</t>
  </si>
  <si>
    <t>Olaszország</t>
  </si>
  <si>
    <t>egyiptomi bankjegyek (6)</t>
  </si>
  <si>
    <t>sorszámkövető (2 db)</t>
  </si>
  <si>
    <t>sorszámkövető (3 db)</t>
  </si>
  <si>
    <t>tok</t>
  </si>
  <si>
    <t>berakó tok (50 db)</t>
  </si>
  <si>
    <t>dominikai 1 peso 1982</t>
  </si>
  <si>
    <t>Magyarország</t>
  </si>
  <si>
    <t>kisalakú "MPB" barna sorszám</t>
  </si>
  <si>
    <t>sorszám nélkül, függ. alapny.</t>
  </si>
  <si>
    <t>kis sorszám (AC), festékhiányos, piros színű</t>
  </si>
  <si>
    <t>AC</t>
  </si>
  <si>
    <t>10 -- 100000</t>
  </si>
  <si>
    <t>P</t>
  </si>
  <si>
    <t>2 pengő ezüst</t>
  </si>
  <si>
    <t>Slovakia 20 korun EF</t>
  </si>
  <si>
    <t>román érme LOT</t>
  </si>
  <si>
    <t>Ausztrália</t>
  </si>
  <si>
    <t>román érmék</t>
  </si>
  <si>
    <t>deutschösterreich fb.</t>
  </si>
  <si>
    <t>1920 október 4. fb.</t>
  </si>
  <si>
    <t>Egyéb felülb.: F, YU, PL, I, A, RO</t>
  </si>
  <si>
    <t>10 korona 1915</t>
  </si>
  <si>
    <t>10 -- 200</t>
  </si>
  <si>
    <t>57%-al magasabb ebay árak (bankjegyek.com)</t>
  </si>
  <si>
    <t>*csomagban még több</t>
  </si>
  <si>
    <t>5+2*</t>
  </si>
  <si>
    <t>50 pozitív értékelés felett +16,7% added érték !</t>
  </si>
  <si>
    <t>Ebay érme hirdetés: Numista ár x1,33 (1,55)</t>
  </si>
  <si>
    <t>Bankjegy: ebay átlagár x 1,167</t>
  </si>
  <si>
    <t>P-10a</t>
  </si>
  <si>
    <t>P-11a</t>
  </si>
  <si>
    <t>10 dollár HKG</t>
  </si>
  <si>
    <t>reklám pénz - Bencsics József kalapk.</t>
  </si>
  <si>
    <t>Licitek 2021-től</t>
  </si>
  <si>
    <t>5000 Ft-ig</t>
  </si>
  <si>
    <t>(adható, nem köt.)</t>
  </si>
  <si>
    <t>10000 Ft felett</t>
  </si>
  <si>
    <t>10000 Ft-ig</t>
  </si>
  <si>
    <t>7 db sorszámkövető</t>
  </si>
  <si>
    <t xml:space="preserve">*EF+ </t>
  </si>
  <si>
    <t>készleten további darabok</t>
  </si>
  <si>
    <t>Sorszámok: 01,07,31,33,37,41, sorszámban pedig 32470 és 36029 közöttiek ! / 41 36029 alapnyomat nélküli változat !</t>
  </si>
  <si>
    <t>alapár 100%-a</t>
  </si>
  <si>
    <t>Attika1971 - JÓ</t>
  </si>
  <si>
    <t>fázisnyomat</t>
  </si>
  <si>
    <t>megvolt (nem k.)</t>
  </si>
  <si>
    <t>70000</t>
  </si>
  <si>
    <t>1941 20 pengő egyoldali, lila, réznyomásos, ritka fázisnyomata. Keménypapírra nyomtatva, igen erős réznyomással.</t>
  </si>
  <si>
    <t>*alapár +60%</t>
  </si>
  <si>
    <t>színvariánsok</t>
  </si>
  <si>
    <t>színhiányos (pirosas)</t>
  </si>
  <si>
    <t>*ugyanaz mint az ékezethibás</t>
  </si>
  <si>
    <t>100 korona 1940</t>
  </si>
  <si>
    <t>vörös</t>
  </si>
  <si>
    <t>5 -- 100</t>
  </si>
  <si>
    <t>EF+,aUNC</t>
  </si>
  <si>
    <t>3 db sorszámkövető</t>
  </si>
  <si>
    <t>Kék tizesek ismeretője: az előoldal inkább kék, a hátoldal inkább zöld, az előoldal középső sávjában szinte teljesen hiányzik az alapnyomat színe, kép: numizmata.5mp.hu</t>
  </si>
  <si>
    <t>Sorszám:785</t>
  </si>
  <si>
    <t>Sorszám: 089, 782</t>
  </si>
  <si>
    <t>Árfrissítés: 2020.12.22</t>
  </si>
  <si>
    <t>sorszám: 005</t>
  </si>
  <si>
    <t>II. kiadás, magyar fb.</t>
  </si>
  <si>
    <t xml:space="preserve"> román felülbélyegzés</t>
  </si>
  <si>
    <t>Gotto696 - ropogós(VF-)</t>
  </si>
  <si>
    <t>bolgár érmék</t>
  </si>
  <si>
    <t>Hirdetési keret 2021-re (domain tárhely is benne van): 33000 + 7400 Ft maradvány</t>
  </si>
  <si>
    <t>2021: 70-15% = 55%</t>
  </si>
  <si>
    <t>Hirdetési kampámy költés: a keret 2/3-a szeptember-december 7-ig !</t>
  </si>
  <si>
    <t>F+-VF+</t>
  </si>
  <si>
    <t>Európán kívüli postakész boríték: 800 Ft (EU 740 Ft)</t>
  </si>
  <si>
    <t>Paypal 250 volt</t>
  </si>
  <si>
    <t>Hirdetés 2021: 33000 + 7400</t>
  </si>
  <si>
    <t>660300-75800</t>
  </si>
  <si>
    <t>Érdeklődések</t>
  </si>
  <si>
    <t>Mátyik keresés:</t>
  </si>
  <si>
    <t>b-pengő</t>
  </si>
  <si>
    <t>Révai reklám nyomtatvány 1898</t>
  </si>
  <si>
    <t>Ármódosítás: 2020.01.07</t>
  </si>
  <si>
    <t>Darabanth tartásfok teszt</t>
  </si>
  <si>
    <t>III szép papír</t>
  </si>
  <si>
    <t>csomagok (nem középérték, hanem érték szerint számolva)</t>
  </si>
  <si>
    <t>50 rubel 1920</t>
  </si>
  <si>
    <t>2021-es könyv feldolgozva</t>
  </si>
  <si>
    <t>Ha címeren van a bélyegzés, sokkal drágább, ritkább --&gt; lásd 2021-es könyv</t>
  </si>
  <si>
    <t>Ebay, Colnect</t>
  </si>
  <si>
    <t>* alapár +25%</t>
  </si>
  <si>
    <t>* alapár +50%</t>
  </si>
  <si>
    <t>* alapár +33%</t>
  </si>
  <si>
    <t>* alapár +75%</t>
  </si>
  <si>
    <t>* alapár +60%</t>
  </si>
  <si>
    <t>* alapár fele</t>
  </si>
  <si>
    <t>* alapár +125%</t>
  </si>
  <si>
    <t>nyomdahibás változatok az alapár +25%</t>
  </si>
  <si>
    <t>* alapár 10 szerese</t>
  </si>
  <si>
    <t>nyomdahibás változatok az alapár +80%</t>
  </si>
  <si>
    <t>Árfrissítés: 2021.01.13</t>
  </si>
  <si>
    <t>*alapár +70%</t>
  </si>
  <si>
    <t>*Ezek könyv árak</t>
  </si>
  <si>
    <t>Komáromi kiadás, UL sorozat, aláíró: Szemere</t>
  </si>
  <si>
    <t>*alapár +15%</t>
  </si>
  <si>
    <t>alapár</t>
  </si>
  <si>
    <t>R</t>
  </si>
  <si>
    <t>RR</t>
  </si>
  <si>
    <t>Jövőbeni vásárlás:</t>
  </si>
  <si>
    <t>változat hiány</t>
  </si>
  <si>
    <t>alaptípus hiány</t>
  </si>
  <si>
    <t>Adam Numismatics</t>
  </si>
  <si>
    <t>Almásy bankó</t>
  </si>
  <si>
    <t>3 M</t>
  </si>
  <si>
    <t>4 M</t>
  </si>
  <si>
    <t>5 M</t>
  </si>
  <si>
    <t>Könyv árak</t>
  </si>
  <si>
    <t>RRR</t>
  </si>
  <si>
    <t>Formular-Példány</t>
  </si>
  <si>
    <t>50-70000</t>
  </si>
  <si>
    <t>ívben (1-2-5-10-100-1000 Ft)</t>
  </si>
  <si>
    <t>* alapár 5-szöröse</t>
  </si>
  <si>
    <t>60000*</t>
  </si>
  <si>
    <t>*Darabanth árverésen: 2021.01.21.: VG 60000 !</t>
  </si>
  <si>
    <t>Kimaradt: ? Hónap: 2020.09.01-?</t>
  </si>
  <si>
    <t>vastag csillag 021, vékony 004,012,035,063,064,065</t>
  </si>
  <si>
    <t>III- IV</t>
  </si>
  <si>
    <t>Postaköltség egységesen: 22% + 1200 (1060) Ft</t>
  </si>
  <si>
    <t>1852 gépi keltezés, nincs számozás</t>
  </si>
  <si>
    <t>kézi keltezés 1852.02.02.</t>
  </si>
  <si>
    <t>1 Hungarian Fund, kézi keltezés 1852.01.01.</t>
  </si>
  <si>
    <t>200-350e</t>
  </si>
  <si>
    <t>250-400e</t>
  </si>
  <si>
    <t>300-500e</t>
  </si>
  <si>
    <t>250-350e</t>
  </si>
  <si>
    <t>300-400e</t>
  </si>
  <si>
    <t>350-500e</t>
  </si>
  <si>
    <t>Csopakra rendelt</t>
  </si>
  <si>
    <t>Nagyító (eladási ár 1950)</t>
  </si>
  <si>
    <t>Érem album (fekete)</t>
  </si>
  <si>
    <t>Érem album (kék), eladási ár: 2600</t>
  </si>
  <si>
    <t>"M"</t>
  </si>
  <si>
    <t>"P"</t>
  </si>
  <si>
    <t>sorszám méret változatok</t>
  </si>
  <si>
    <t>augusztus 9. "F" sorozat</t>
  </si>
  <si>
    <t>ár: mint az adott típus</t>
  </si>
  <si>
    <t>12-0.</t>
  </si>
  <si>
    <t>*alapár -20%</t>
  </si>
  <si>
    <t>"Rongykorona"</t>
  </si>
  <si>
    <t>*alapár x5</t>
  </si>
  <si>
    <t>Érvénytelenített (hamis is lehet !)</t>
  </si>
  <si>
    <t>Könyv árak, Vatera irányár (2021.02.), VF: 2,5 millió</t>
  </si>
  <si>
    <t>1,5 M</t>
  </si>
  <si>
    <t>4,5 M</t>
  </si>
  <si>
    <t>*alapár 1/4-e</t>
  </si>
  <si>
    <t>2 M</t>
  </si>
  <si>
    <t>3,5 M</t>
  </si>
  <si>
    <t>1 M</t>
  </si>
  <si>
    <t>1,8 M</t>
  </si>
  <si>
    <t>1,4 M</t>
  </si>
  <si>
    <t xml:space="preserve">**EF+ </t>
  </si>
  <si>
    <t>10000 -- 100 millió</t>
  </si>
  <si>
    <t>Sajtóvállalat</t>
  </si>
  <si>
    <t>Colnect VF, Ebay</t>
  </si>
  <si>
    <t>*8 db UNC sorszámkövető, 3 db meghirdetve árfrissítés: 2021.01.21, Vatera,Jófogás</t>
  </si>
  <si>
    <t>100 korun 1940</t>
  </si>
  <si>
    <t>Kolumbia</t>
  </si>
  <si>
    <t>YU felülb.</t>
  </si>
  <si>
    <t>*ua</t>
  </si>
  <si>
    <t>*alapár+50%</t>
  </si>
  <si>
    <t>2,5 M</t>
  </si>
  <si>
    <t>*Könyv árak</t>
  </si>
  <si>
    <t>Román fb. VG - 150.000 (2020.11.)</t>
  </si>
  <si>
    <t>II. kia. hamis magyar fb.</t>
  </si>
  <si>
    <t>Ha címeren van a bélyegzés, kicsit drágább, ritkább --&gt; lásd 2021-es könyv</t>
  </si>
  <si>
    <t>I. kiadás, Magyaro. Fb.</t>
  </si>
  <si>
    <t>román felülbélyegzés</t>
  </si>
  <si>
    <t>VG, VF+ 2 fajta</t>
  </si>
  <si>
    <t>ugyanaz mint alapár</t>
  </si>
  <si>
    <t>Árfrissítés: 2021.02.15</t>
  </si>
  <si>
    <t>vastag: 1040,1057</t>
  </si>
  <si>
    <t>vékony: 1481, 1490, 1493, 1534, 1579, 1593, 1614</t>
  </si>
  <si>
    <t>*alapár+30%</t>
  </si>
  <si>
    <t>*román, ugyanaz mint az alapár</t>
  </si>
  <si>
    <t>felülbélyegzések: Fiume</t>
  </si>
  <si>
    <t>felülbélyegzés: Bács-Bodrog vármegye</t>
  </si>
  <si>
    <t>sorszám: 7496,7548</t>
  </si>
  <si>
    <t>*lásd könyv</t>
  </si>
  <si>
    <t>.+20%</t>
  </si>
  <si>
    <t>alapár+30%</t>
  </si>
  <si>
    <t>alapár x1-x3</t>
  </si>
  <si>
    <t>alapár x1.3-x4</t>
  </si>
  <si>
    <t>alapár x8</t>
  </si>
  <si>
    <t>alapár x4</t>
  </si>
  <si>
    <t>sorozat 000.0xx</t>
  </si>
  <si>
    <t>sorozat 000.0xx + Magyaro. Fb.</t>
  </si>
  <si>
    <t>1918</t>
  </si>
  <si>
    <t>*+25%</t>
  </si>
  <si>
    <t>B 2000 alatti ssz., +Magyaro. FB</t>
  </si>
  <si>
    <t>2000 alatti sorozatsz., hullámos, magyar FB</t>
  </si>
  <si>
    <t>Árfrissítés: 2021.02.16</t>
  </si>
  <si>
    <t>8000 feletti ssz,</t>
  </si>
  <si>
    <t>**VF+, aUNC-UNC</t>
  </si>
  <si>
    <t>Colnect (F), Árfrissítés: 2021.01.07</t>
  </si>
  <si>
    <t>nem került forgalomba, csak MUSTER ismert, kb. 20 db</t>
  </si>
  <si>
    <t>sorozat és sorszám méretváltozatok (4 féle)</t>
  </si>
  <si>
    <t>román F-VF (18x4)</t>
  </si>
  <si>
    <t>F-VF (18x4)</t>
  </si>
  <si>
    <t>VF (3000 feletti, hullámos, 16x3)</t>
  </si>
  <si>
    <t>EF (13x3,5)</t>
  </si>
  <si>
    <t>vastag: 038, vékony: 054, vastag papíros kicsit ritkább</t>
  </si>
  <si>
    <t>Sorozatszám: 001-005</t>
  </si>
  <si>
    <t>előoldali alapnyomat nélkül, barnássárga színű</t>
  </si>
  <si>
    <t>*+67% (OM)</t>
  </si>
  <si>
    <t>*alapár x4</t>
  </si>
  <si>
    <t>*alapár+25%</t>
  </si>
  <si>
    <t>*alapár x9</t>
  </si>
  <si>
    <t>1919.05.15 (nem került forgalomba)</t>
  </si>
  <si>
    <t>*alapár x2</t>
  </si>
  <si>
    <t>*ua. mint az alapár</t>
  </si>
  <si>
    <t>magyar fb.</t>
  </si>
  <si>
    <t>DÖ. Bélyegzés</t>
  </si>
  <si>
    <t>DÖ. Fb.</t>
  </si>
  <si>
    <t>csillagos + ferde</t>
  </si>
  <si>
    <t>zöld papír:1748</t>
  </si>
  <si>
    <t>vörös papír: 1625</t>
  </si>
  <si>
    <t>zöld papír: 1205,1210,1330,1408,1533,1562</t>
  </si>
  <si>
    <t>7000 feletti</t>
  </si>
  <si>
    <t>* VG</t>
  </si>
  <si>
    <t>Sorozat: 122</t>
  </si>
  <si>
    <t>zöld fémcsíkkal</t>
  </si>
  <si>
    <t>*VF+, **EF+</t>
  </si>
  <si>
    <t>Árfrissítés: 03.01, Vatera, Jófogás</t>
  </si>
  <si>
    <t>"K"</t>
  </si>
  <si>
    <t>Főtípus (vékony számozás)</t>
  </si>
  <si>
    <t>Sorozat: 031</t>
  </si>
  <si>
    <t>Sorozat: 075-085</t>
  </si>
  <si>
    <t>Főtípus, széles számozás</t>
  </si>
  <si>
    <t>Sorozat: 045,062</t>
  </si>
  <si>
    <t>sorozat: 009,011,014 (nem sorozattól függ a szín, vannak ebben pirosak is!)</t>
  </si>
  <si>
    <t>vörös papír: 1603, 1645</t>
  </si>
  <si>
    <t>német I., vörös, DÖ.</t>
  </si>
  <si>
    <t>2-6-10 krajcár</t>
  </si>
  <si>
    <t>REPLIKA</t>
  </si>
  <si>
    <t>Erdélyi Főhadipénztár</t>
  </si>
  <si>
    <t xml:space="preserve">500 Gulden </t>
  </si>
  <si>
    <t>8-1.</t>
  </si>
  <si>
    <t>próbanyomat, nem került forgalomba</t>
  </si>
  <si>
    <t>REPLIKA (2)</t>
  </si>
  <si>
    <t>replika</t>
  </si>
  <si>
    <t>2021-tól: 3,5 $</t>
  </si>
  <si>
    <t>Svájc</t>
  </si>
  <si>
    <t>MPNY +50%</t>
  </si>
  <si>
    <t>? Van ilyen változat</t>
  </si>
  <si>
    <t>? F árak lehet hogy alacsonyabbak és lejjebb kell vinni</t>
  </si>
  <si>
    <t>MPB alapár x2</t>
  </si>
  <si>
    <t>500e</t>
  </si>
  <si>
    <t xml:space="preserve"> 2 M</t>
  </si>
  <si>
    <t>1,3 M</t>
  </si>
  <si>
    <t>1,65 M</t>
  </si>
  <si>
    <t>OFZ + ékezethibás: 1-EN</t>
  </si>
  <si>
    <t>*Ékezethiba + 4 pengő felülnyomás: ár x4,5 / Ékezethiba sorszám: E29</t>
  </si>
  <si>
    <t>kék színű próbanyomat</t>
  </si>
  <si>
    <t>3*</t>
  </si>
  <si>
    <t>*3 db csomag készleten</t>
  </si>
  <si>
    <t>1,08 M</t>
  </si>
  <si>
    <t>sorozat 388-405</t>
  </si>
  <si>
    <t>1,75 M</t>
  </si>
  <si>
    <t>1,2 M</t>
  </si>
  <si>
    <t>6 M</t>
  </si>
  <si>
    <t>7 M</t>
  </si>
  <si>
    <t>"OFZ", számozás nélkül, lyukasztva</t>
  </si>
  <si>
    <t>460 e ?</t>
  </si>
  <si>
    <t>régi ár</t>
  </si>
  <si>
    <t>OFZ, számozás nélkül, lyukasztva</t>
  </si>
  <si>
    <t>9 M</t>
  </si>
  <si>
    <t>Posta: 1000 Ft alatt 3,5$, 1000 Ft felett 5$</t>
  </si>
  <si>
    <t>*további érmék rendezetlenül</t>
  </si>
  <si>
    <t>márc.</t>
  </si>
  <si>
    <t>4 db NDK bankjegy</t>
  </si>
  <si>
    <t>400 e</t>
  </si>
  <si>
    <t>800 e</t>
  </si>
  <si>
    <t>1,6 M</t>
  </si>
  <si>
    <t>2,8 M</t>
  </si>
  <si>
    <t>E 000 sorszámmal, MINTA lyukasztással</t>
  </si>
  <si>
    <t>Függőleges lyukasztással ritkább, lásd könyv !</t>
  </si>
  <si>
    <t>Forgalmi, 4-5 db lyukkal érvénytelenítve</t>
  </si>
  <si>
    <t>F000-000000 ssz. És MINTA perforációval</t>
  </si>
  <si>
    <t>Sorszámos, minta lyukasztással</t>
  </si>
  <si>
    <t>* változó árak, lásd könyv</t>
  </si>
  <si>
    <t>600 e</t>
  </si>
  <si>
    <t>480 e</t>
  </si>
  <si>
    <t>540 e</t>
  </si>
  <si>
    <t>380 e</t>
  </si>
  <si>
    <t>Könyv ár x0,6</t>
  </si>
  <si>
    <t>CZ</t>
  </si>
  <si>
    <t>horvát LOT</t>
  </si>
  <si>
    <t>csehszlovák LOT</t>
  </si>
  <si>
    <t>görög LOT</t>
  </si>
  <si>
    <t>jugoszláv LOT</t>
  </si>
  <si>
    <t>2*</t>
  </si>
  <si>
    <t>*F-VF-EF leértékelni, ha nincs eladás (aUNC-UNC jó)</t>
  </si>
  <si>
    <t>*Árfrissítés: 2021.03.29</t>
  </si>
  <si>
    <t>Ebay, Vatera, Colnect</t>
  </si>
  <si>
    <t>Árfrissítés: 2021.03.30</t>
  </si>
  <si>
    <t>100 korona 1923</t>
  </si>
  <si>
    <t>5 érték: átlag +30%</t>
  </si>
  <si>
    <t>2 érték: legnagyobb</t>
  </si>
  <si>
    <t>3 érték: átlag +10%</t>
  </si>
  <si>
    <t>1.-0</t>
  </si>
  <si>
    <t>1.-1</t>
  </si>
  <si>
    <t>20 pengő felülbélyegzéssel</t>
  </si>
  <si>
    <t>100 pengő felülbélyegzéssel</t>
  </si>
  <si>
    <t>IDEIGLENES KORMÁNY</t>
  </si>
  <si>
    <t>17.-1</t>
  </si>
  <si>
    <t>Könyvben vannak árak</t>
  </si>
  <si>
    <t>***További 7 db a dobozban</t>
  </si>
  <si>
    <t>DDR bankjegyek</t>
  </si>
  <si>
    <t>Ebay,Colnect</t>
  </si>
  <si>
    <t>2.-0</t>
  </si>
  <si>
    <t>egyéb felülbélyegzések</t>
  </si>
  <si>
    <t>9.-0</t>
  </si>
  <si>
    <t>1970-es MNB újranyomás (csak előlap)</t>
  </si>
  <si>
    <t>próbanyomat, színpróba (lilás)</t>
  </si>
  <si>
    <t>"Szálasi"</t>
  </si>
  <si>
    <t>17.-0</t>
  </si>
  <si>
    <t>"Szálasi", sorszámos</t>
  </si>
  <si>
    <t>próbanyomat, sorszám nélkül</t>
  </si>
  <si>
    <t>20.-0</t>
  </si>
  <si>
    <t>Pénztárjegy - 10000</t>
  </si>
  <si>
    <t>Pénztárjegy - 100000</t>
  </si>
  <si>
    <t>Pénztárjegy - 1 millió</t>
  </si>
  <si>
    <t>Pénztárjegy - 10 millió</t>
  </si>
  <si>
    <t>hamis bankjegy ! H000 sorozat !</t>
  </si>
  <si>
    <t>hamis bankjegy ! J000 sorozat !</t>
  </si>
  <si>
    <t>hamis bankjegy ! E000 sorozat !</t>
  </si>
  <si>
    <t>MINTA lyukasztás K000 sorozat</t>
  </si>
  <si>
    <t>450 e</t>
  </si>
  <si>
    <t>900 e</t>
  </si>
  <si>
    <t>1,35 M</t>
  </si>
  <si>
    <t>1,67 M</t>
  </si>
  <si>
    <t>360 e</t>
  </si>
  <si>
    <t>405 e</t>
  </si>
  <si>
    <t>Sorszám: 006,122,128</t>
  </si>
  <si>
    <t>*alapár x7</t>
  </si>
  <si>
    <t>adópengő bélyeggel</t>
  </si>
  <si>
    <t>180 e</t>
  </si>
  <si>
    <t>10 pengő  (Szálasi, kétoldalas)</t>
  </si>
  <si>
    <t>pny., 2 db-os ív</t>
  </si>
  <si>
    <t>pny., dubla alapnyomat a turul felett</t>
  </si>
  <si>
    <t>*alapár x2,5</t>
  </si>
  <si>
    <t>ápr.</t>
  </si>
  <si>
    <t>Tito érme</t>
  </si>
  <si>
    <t>Szlovénia</t>
  </si>
  <si>
    <t>Ebay, Colnect, Vatera, Jófogás Árfrissítés: 2021.04.04</t>
  </si>
  <si>
    <t>100-as köteg</t>
  </si>
  <si>
    <t>ssz. nélkül, hátoldali képny. Kisebb, vízsz.any.</t>
  </si>
  <si>
    <t>ssz. nélkül, hátoldali képny. Kisebb, függ.any.</t>
  </si>
  <si>
    <t>1 pengő sorszámos, függ. any. (BP)</t>
  </si>
  <si>
    <t>sorszámos, OA sor.</t>
  </si>
  <si>
    <t>sorszámos, XP sor.</t>
  </si>
  <si>
    <t>függőleges alapny. (csak előoldal)</t>
  </si>
  <si>
    <t>*alapár x8</t>
  </si>
  <si>
    <t>Ár ellenőrzés 2021.04.13</t>
  </si>
  <si>
    <t>nagyobb sorszámmal (szimpla)</t>
  </si>
  <si>
    <t>Könyv ár</t>
  </si>
  <si>
    <t>Árfrissítés: 2021.04.13</t>
  </si>
  <si>
    <t>Kisebb sorszám: TK,TM,TO</t>
  </si>
  <si>
    <t>Ár ellenőrzés: 2021.04.13</t>
  </si>
  <si>
    <t>1000 pengő VH (TP sor.)</t>
  </si>
  <si>
    <t>OA sorozat</t>
  </si>
  <si>
    <t>2021,04,14</t>
  </si>
  <si>
    <t>Colnect (F, EF)</t>
  </si>
  <si>
    <t>2021.03.14*</t>
  </si>
  <si>
    <t>Főtípus (OFZ)</t>
  </si>
  <si>
    <t>Fh. Hirdetés (ebay nélkül)</t>
  </si>
  <si>
    <t>6 jegyű sorszám</t>
  </si>
  <si>
    <t>Horváth István</t>
  </si>
  <si>
    <t>sorszámos - nél</t>
  </si>
  <si>
    <t>sorszámos - nek</t>
  </si>
  <si>
    <t>vízjeles papíron + "Büntetés" szó helyes</t>
  </si>
  <si>
    <t>betűhibás "Büntetés" szó helyes</t>
  </si>
  <si>
    <t>3500...</t>
  </si>
  <si>
    <t>*alaptípus x10</t>
  </si>
  <si>
    <t>*alapár +30%</t>
  </si>
  <si>
    <t>fordított hátlapi alapnyomattal</t>
  </si>
  <si>
    <t>Csehország</t>
  </si>
  <si>
    <t>500000 -- 10000000</t>
  </si>
  <si>
    <t>20 fillér 3 db</t>
  </si>
  <si>
    <t>fillér 2 db</t>
  </si>
  <si>
    <t>színhiányos (EL pirosas)</t>
  </si>
  <si>
    <t>*csomagban még több, árfrissítés: 2021.04.30</t>
  </si>
  <si>
    <t>árfrissítés: 2021.04.21</t>
  </si>
  <si>
    <t>*csomagban még több, árfrissítés 2021.04.30</t>
  </si>
  <si>
    <t>*F+</t>
  </si>
  <si>
    <t>F, EF</t>
  </si>
  <si>
    <t>DA, DB, DC sorozat (egyéb ?, DB 086…., DC 144...)</t>
  </si>
  <si>
    <t>Értékelni</t>
  </si>
  <si>
    <t>Felhasznált: 13000 (január 4.) + 4700 (márc.) + 3700 (május domain)</t>
  </si>
  <si>
    <t>Jófogás, Vatera</t>
  </si>
  <si>
    <t>HA-HF sor. (más aláírás) - Beus</t>
  </si>
  <si>
    <t>HG-HN sor. - Beus</t>
  </si>
  <si>
    <t>Saját / Beus (ssz. K.)</t>
  </si>
  <si>
    <t>1000 forint 2021</t>
  </si>
  <si>
    <t>máj.</t>
  </si>
  <si>
    <t>500 dinar 1942 (4 db)</t>
  </si>
  <si>
    <t>(2db egym. u. UNC)</t>
  </si>
  <si>
    <t>*2. csomag ára: 180.000 Ft / 1 millió pengős köteg Darabanth Nagyaukción 120.000-ért ment el.</t>
  </si>
  <si>
    <t>50 forint 1974</t>
  </si>
  <si>
    <t>20 fillér 1920 (10db)</t>
  </si>
  <si>
    <t>Málta</t>
  </si>
  <si>
    <t>Kis sorszám: AA,AB,AK,AT,CE, PC,PE</t>
  </si>
  <si>
    <t>Nagyobb sorszám: BB,BC,BE,BH,BK, BO, YP / TH</t>
  </si>
  <si>
    <t>SVK - 4 db</t>
  </si>
  <si>
    <t>5j ssz.</t>
  </si>
  <si>
    <t>6j ssz.</t>
  </si>
  <si>
    <t>ssz. Nélkül</t>
  </si>
  <si>
    <t>VJ + ssz. Nélkül</t>
  </si>
  <si>
    <t>VN + ssz. Nélkül</t>
  </si>
  <si>
    <t>5j ssz. / 5970</t>
  </si>
  <si>
    <t>5j ssz. / 5600</t>
  </si>
  <si>
    <t>ssz. Nélkül / 5970</t>
  </si>
  <si>
    <t>ssz. Nélkül / 5600</t>
  </si>
  <si>
    <t>5 "nél"</t>
  </si>
  <si>
    <t>5 "nél" + ford</t>
  </si>
  <si>
    <t>5 "nek"</t>
  </si>
  <si>
    <t>5 "nek" + ford.</t>
  </si>
  <si>
    <t>6 "nek" + ford</t>
  </si>
  <si>
    <t>6 "nél" + ford</t>
  </si>
  <si>
    <t>Fűzfői VJ</t>
  </si>
  <si>
    <t>VN + "nél" + normál címer barna p.</t>
  </si>
  <si>
    <t>VJ + "nek"</t>
  </si>
  <si>
    <t>VJ + "nél"</t>
  </si>
  <si>
    <t>Szöveg fejjel lefelé !</t>
  </si>
  <si>
    <t>Sorozat: D12, 22, 37, 41 / barna: 01,09</t>
  </si>
  <si>
    <t>Vízjeles, számozás nélkül, normál betű</t>
  </si>
  <si>
    <t>Árfrissítés: 2021.05.18</t>
  </si>
  <si>
    <t>*+60%</t>
  </si>
  <si>
    <t>BJ</t>
  </si>
  <si>
    <t>PL</t>
  </si>
  <si>
    <t>.- / ?</t>
  </si>
  <si>
    <t>Fűzfői vízjel</t>
  </si>
  <si>
    <t>BJ: Babos József: Forinttól - Forintig (2020)</t>
  </si>
  <si>
    <t>PL: Pénzlexikon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</si>
</sst>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Ft&quot;;[Red]\-#,##0\ &quot;Ft&quot;"/>
    <numFmt numFmtId="8" formatCode="#,##0.00\ &quot;Ft&quot;;[Red]\-#,##0.00\ &quot;Ft&quot;"/>
    <numFmt numFmtId="164" formatCode="_-* #,##0\ _F_t_-;\-* #,##0\ _F_t_-;_-* &quot;-&quot;\ _F_t_-;_-@_-"/>
    <numFmt numFmtId="165" formatCode="#,##0.0\ &quot;Ft&quot;;[Red]\-#,##0.0\ &quot;Ft&quot;"/>
    <numFmt numFmtId="166" formatCode="0.0"/>
    <numFmt numFmtId="167" formatCode="0.0_ ;[Red]\-0.0\ "/>
    <numFmt numFmtId="168" formatCode="0.0_ ;\-0.0\ "/>
    <numFmt numFmtId="169" formatCode="0.0%"/>
    <numFmt numFmtId="170" formatCode="yyyy/mm/dd;@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9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3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2E2C2A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6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0" borderId="0" xfId="0" applyFont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/>
    <xf numFmtId="16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14" fontId="1" fillId="3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center"/>
    </xf>
    <xf numFmtId="0" fontId="1" fillId="9" borderId="0" xfId="0" applyFont="1" applyFill="1" applyAlignment="1">
      <alignment horizontal="left"/>
    </xf>
    <xf numFmtId="0" fontId="0" fillId="9" borderId="0" xfId="0" applyFill="1"/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4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/>
    <xf numFmtId="164" fontId="1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7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left"/>
    </xf>
    <xf numFmtId="6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2" fillId="9" borderId="0" xfId="0" applyFont="1" applyFill="1"/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" fontId="0" fillId="0" borderId="0" xfId="0" applyNumberForma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6" fontId="0" fillId="0" borderId="0" xfId="0" applyNumberFormat="1" applyFill="1" applyAlignment="1">
      <alignment horizontal="left"/>
    </xf>
    <xf numFmtId="14" fontId="0" fillId="9" borderId="0" xfId="0" applyNumberFormat="1" applyFill="1" applyAlignment="1">
      <alignment horizontal="left"/>
    </xf>
    <xf numFmtId="164" fontId="0" fillId="9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Fill="1" applyBorder="1"/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7" xfId="0" applyFont="1" applyBorder="1"/>
    <xf numFmtId="9" fontId="6" fillId="0" borderId="0" xfId="0" applyNumberFormat="1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" fontId="0" fillId="0" borderId="0" xfId="0" applyNumberFormat="1"/>
    <xf numFmtId="0" fontId="0" fillId="0" borderId="24" xfId="0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0" xfId="0" applyFont="1" applyFill="1"/>
    <xf numFmtId="0" fontId="7" fillId="0" borderId="0" xfId="0" applyFont="1"/>
    <xf numFmtId="166" fontId="7" fillId="0" borderId="0" xfId="0" applyNumberFormat="1" applyFont="1" applyAlignment="1">
      <alignment horizontal="center"/>
    </xf>
    <xf numFmtId="169" fontId="15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4" fillId="3" borderId="0" xfId="0" applyFont="1" applyFill="1"/>
    <xf numFmtId="0" fontId="2" fillId="0" borderId="0" xfId="0" applyFont="1" applyFill="1"/>
    <xf numFmtId="6" fontId="1" fillId="0" borderId="0" xfId="0" quotePrefix="1" applyNumberFormat="1" applyFont="1" applyAlignment="1">
      <alignment horizontal="left"/>
    </xf>
    <xf numFmtId="0" fontId="2" fillId="3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16" fontId="0" fillId="0" borderId="0" xfId="0" applyNumberFormat="1" applyFill="1" applyAlignment="1">
      <alignment horizontal="left"/>
    </xf>
    <xf numFmtId="16" fontId="0" fillId="0" borderId="0" xfId="0" applyNumberForma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/>
    <xf numFmtId="0" fontId="2" fillId="0" borderId="11" xfId="0" applyFont="1" applyBorder="1"/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5" xfId="0" applyFont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16" fillId="0" borderId="0" xfId="0" applyFont="1"/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1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9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6" fontId="10" fillId="5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7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 horizontal="center"/>
    </xf>
    <xf numFmtId="166" fontId="17" fillId="5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Border="1"/>
    <xf numFmtId="0" fontId="0" fillId="0" borderId="26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164" fontId="0" fillId="0" borderId="24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6" fillId="3" borderId="0" xfId="0" applyFont="1" applyFill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Normál" xfId="0" builtinId="0"/>
  </cellStyles>
  <dxfs count="21"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5"/>
  <sheetViews>
    <sheetView workbookViewId="0">
      <pane ySplit="1" topLeftCell="A11" activePane="bottomLeft" state="frozen"/>
      <selection pane="bottomLeft" activeCell="D33" sqref="D33"/>
    </sheetView>
  </sheetViews>
  <sheetFormatPr defaultRowHeight="12.75" x14ac:dyDescent="0.2"/>
  <cols>
    <col min="1" max="1" width="5" style="33" customWidth="1"/>
    <col min="2" max="2" width="37" style="33" customWidth="1"/>
    <col min="3" max="3" width="19.28515625" style="1" customWidth="1"/>
    <col min="4" max="4" width="34.5703125" style="1" customWidth="1"/>
    <col min="5" max="5" width="39.5703125" style="1" customWidth="1"/>
    <col min="6" max="6" width="9.140625" style="1"/>
    <col min="7" max="11" width="9.140625" style="1" customWidth="1"/>
    <col min="12" max="12" width="11" customWidth="1"/>
  </cols>
  <sheetData>
    <row r="1" spans="1:13" x14ac:dyDescent="0.2">
      <c r="B1" s="32" t="s">
        <v>0</v>
      </c>
      <c r="C1" s="2" t="s">
        <v>329</v>
      </c>
      <c r="D1" s="2" t="s">
        <v>290</v>
      </c>
      <c r="E1" s="2"/>
      <c r="F1" s="36" t="s">
        <v>89</v>
      </c>
      <c r="G1" s="36" t="s">
        <v>67</v>
      </c>
      <c r="H1" s="36" t="s">
        <v>62</v>
      </c>
      <c r="I1" s="36" t="s">
        <v>69</v>
      </c>
      <c r="J1" s="36" t="s">
        <v>65</v>
      </c>
      <c r="K1" s="36" t="s">
        <v>64</v>
      </c>
      <c r="M1" s="506" t="s">
        <v>2038</v>
      </c>
    </row>
    <row r="2" spans="1:13" x14ac:dyDescent="0.2">
      <c r="A2" s="33" t="s">
        <v>94</v>
      </c>
      <c r="B2" s="33" t="s">
        <v>145</v>
      </c>
      <c r="C2" s="1">
        <v>1920</v>
      </c>
      <c r="D2" s="1" t="s">
        <v>64</v>
      </c>
      <c r="G2" s="552">
        <v>450</v>
      </c>
      <c r="H2" s="552">
        <v>1300</v>
      </c>
      <c r="I2" s="552">
        <v>1600</v>
      </c>
      <c r="J2" s="552">
        <v>2500</v>
      </c>
      <c r="K2" s="552">
        <v>3200</v>
      </c>
      <c r="M2" t="s">
        <v>536</v>
      </c>
    </row>
    <row r="3" spans="1:13" x14ac:dyDescent="0.2">
      <c r="B3" s="10" t="s">
        <v>346</v>
      </c>
      <c r="D3" s="20"/>
      <c r="K3" s="11" t="s">
        <v>345</v>
      </c>
    </row>
    <row r="4" spans="1:13" x14ac:dyDescent="0.2">
      <c r="B4" s="10" t="s">
        <v>1271</v>
      </c>
      <c r="D4" s="35" t="s">
        <v>65</v>
      </c>
      <c r="G4" s="1">
        <v>450</v>
      </c>
      <c r="H4" s="1">
        <v>1300</v>
      </c>
      <c r="I4" s="1">
        <v>1600</v>
      </c>
      <c r="J4" s="1">
        <v>2500</v>
      </c>
      <c r="K4" s="1">
        <v>3200</v>
      </c>
      <c r="M4" s="19" t="s">
        <v>1272</v>
      </c>
    </row>
    <row r="5" spans="1:13" x14ac:dyDescent="0.2">
      <c r="A5" s="33" t="s">
        <v>95</v>
      </c>
      <c r="B5" s="33" t="s">
        <v>4</v>
      </c>
      <c r="C5" s="1">
        <v>1920</v>
      </c>
      <c r="D5" s="1" t="s">
        <v>64</v>
      </c>
      <c r="G5" s="1">
        <v>500</v>
      </c>
      <c r="H5" s="1">
        <v>1000</v>
      </c>
      <c r="I5" s="1">
        <v>2000</v>
      </c>
      <c r="J5" s="1">
        <v>3000</v>
      </c>
      <c r="K5" s="1">
        <v>4000</v>
      </c>
      <c r="M5" s="28"/>
    </row>
    <row r="6" spans="1:13" x14ac:dyDescent="0.2">
      <c r="B6" s="10" t="s">
        <v>342</v>
      </c>
      <c r="D6" s="20"/>
      <c r="G6" s="535">
        <v>500</v>
      </c>
      <c r="H6" s="535">
        <v>1000</v>
      </c>
      <c r="I6" s="535">
        <v>2000</v>
      </c>
      <c r="J6" s="535">
        <v>3000</v>
      </c>
      <c r="K6" s="535">
        <v>4000</v>
      </c>
      <c r="M6" s="28"/>
    </row>
    <row r="7" spans="1:13" x14ac:dyDescent="0.2">
      <c r="A7" s="33" t="s">
        <v>96</v>
      </c>
      <c r="B7" s="33" t="s">
        <v>332</v>
      </c>
      <c r="C7" s="1">
        <v>1916</v>
      </c>
      <c r="D7" s="11" t="s">
        <v>971</v>
      </c>
      <c r="G7" s="1">
        <v>350</v>
      </c>
      <c r="H7" s="1">
        <v>750</v>
      </c>
      <c r="I7" s="1">
        <v>1250</v>
      </c>
      <c r="J7" s="1">
        <v>1600</v>
      </c>
      <c r="K7" s="1">
        <v>2000</v>
      </c>
    </row>
    <row r="8" spans="1:13" x14ac:dyDescent="0.2">
      <c r="B8" s="10" t="s">
        <v>6</v>
      </c>
      <c r="D8" s="24" t="s">
        <v>67</v>
      </c>
      <c r="G8" s="1">
        <v>3600</v>
      </c>
      <c r="H8" s="1">
        <v>6300</v>
      </c>
      <c r="I8" s="1">
        <v>12500</v>
      </c>
      <c r="J8" s="1">
        <v>16000</v>
      </c>
      <c r="K8" s="1">
        <v>20000</v>
      </c>
    </row>
    <row r="9" spans="1:13" x14ac:dyDescent="0.2">
      <c r="B9" s="10" t="s">
        <v>93</v>
      </c>
      <c r="D9" s="20"/>
      <c r="G9" s="1">
        <v>5000</v>
      </c>
      <c r="H9" s="1">
        <v>10000</v>
      </c>
      <c r="I9" s="1">
        <v>20000</v>
      </c>
      <c r="J9" s="1">
        <v>27500</v>
      </c>
      <c r="K9" s="537">
        <v>35000</v>
      </c>
    </row>
    <row r="10" spans="1:13" x14ac:dyDescent="0.2">
      <c r="B10" s="10" t="s">
        <v>347</v>
      </c>
      <c r="D10" s="37" t="s">
        <v>88</v>
      </c>
      <c r="G10" s="1">
        <v>400</v>
      </c>
      <c r="H10" s="1">
        <v>600</v>
      </c>
      <c r="I10" s="1">
        <v>800</v>
      </c>
      <c r="J10" s="1">
        <v>1200</v>
      </c>
      <c r="K10" s="1">
        <v>1600</v>
      </c>
    </row>
    <row r="11" spans="1:13" x14ac:dyDescent="0.2">
      <c r="B11" s="10" t="s">
        <v>348</v>
      </c>
      <c r="H11" s="1">
        <v>1500</v>
      </c>
      <c r="I11" s="11" t="s">
        <v>135</v>
      </c>
      <c r="J11" s="11" t="s">
        <v>135</v>
      </c>
      <c r="K11" s="11" t="s">
        <v>135</v>
      </c>
    </row>
    <row r="12" spans="1:13" x14ac:dyDescent="0.2">
      <c r="B12" s="10" t="s">
        <v>2135</v>
      </c>
      <c r="H12" s="1">
        <v>1400</v>
      </c>
    </row>
    <row r="13" spans="1:13" x14ac:dyDescent="0.2">
      <c r="B13" s="10" t="s">
        <v>349</v>
      </c>
      <c r="G13" s="1">
        <v>2500</v>
      </c>
      <c r="H13" s="1">
        <v>7500</v>
      </c>
      <c r="I13" s="1">
        <v>20000</v>
      </c>
      <c r="J13" s="1">
        <v>30000</v>
      </c>
      <c r="K13" s="1">
        <v>40000</v>
      </c>
    </row>
    <row r="14" spans="1:13" x14ac:dyDescent="0.2">
      <c r="A14" s="33" t="s">
        <v>277</v>
      </c>
      <c r="B14" s="33" t="s">
        <v>455</v>
      </c>
      <c r="C14" s="1">
        <v>1920</v>
      </c>
      <c r="D14" s="11" t="s">
        <v>1241</v>
      </c>
      <c r="G14" s="1">
        <v>300</v>
      </c>
      <c r="H14" s="1">
        <v>550</v>
      </c>
      <c r="I14" s="1">
        <v>1350</v>
      </c>
      <c r="J14" s="1">
        <v>2100</v>
      </c>
      <c r="K14" s="1">
        <v>2700</v>
      </c>
      <c r="M14" t="s">
        <v>718</v>
      </c>
    </row>
    <row r="15" spans="1:13" x14ac:dyDescent="0.2">
      <c r="B15" s="10" t="s">
        <v>330</v>
      </c>
      <c r="D15" s="11" t="s">
        <v>999</v>
      </c>
      <c r="G15" s="266">
        <v>300</v>
      </c>
      <c r="H15" s="266">
        <v>550</v>
      </c>
      <c r="I15" s="266">
        <v>1350</v>
      </c>
      <c r="J15" s="266">
        <v>2100</v>
      </c>
      <c r="K15" s="266">
        <v>2700</v>
      </c>
      <c r="M15" t="s">
        <v>2016</v>
      </c>
    </row>
    <row r="16" spans="1:13" x14ac:dyDescent="0.2">
      <c r="B16" s="34" t="s">
        <v>331</v>
      </c>
      <c r="D16" s="11" t="s">
        <v>64</v>
      </c>
    </row>
    <row r="17" spans="1:12" x14ac:dyDescent="0.2">
      <c r="B17" s="10" t="s">
        <v>2099</v>
      </c>
      <c r="C17" s="522"/>
      <c r="D17" s="11"/>
      <c r="E17" s="522"/>
      <c r="F17" s="522"/>
      <c r="G17" s="522"/>
      <c r="H17" s="522"/>
      <c r="I17" s="522"/>
      <c r="J17" s="522"/>
      <c r="K17" s="68" t="s">
        <v>2100</v>
      </c>
    </row>
    <row r="18" spans="1:12" x14ac:dyDescent="0.2">
      <c r="A18" s="33" t="s">
        <v>97</v>
      </c>
      <c r="B18" s="33" t="s">
        <v>7</v>
      </c>
      <c r="C18" s="1">
        <v>1914</v>
      </c>
      <c r="D18" s="1" t="s">
        <v>87</v>
      </c>
      <c r="G18" s="1">
        <v>2400</v>
      </c>
      <c r="H18" s="1">
        <v>4000</v>
      </c>
      <c r="I18" s="1">
        <v>7500</v>
      </c>
      <c r="J18" s="1">
        <v>10000</v>
      </c>
      <c r="K18" s="1">
        <v>12500</v>
      </c>
      <c r="L18" t="s">
        <v>1631</v>
      </c>
    </row>
    <row r="19" spans="1:12" x14ac:dyDescent="0.2">
      <c r="B19" s="10" t="s">
        <v>1902</v>
      </c>
      <c r="D19" s="1" t="s">
        <v>365</v>
      </c>
      <c r="L19" t="s">
        <v>2131</v>
      </c>
    </row>
    <row r="20" spans="1:12" x14ac:dyDescent="0.2">
      <c r="B20" s="10" t="s">
        <v>84</v>
      </c>
      <c r="D20" s="1" t="s">
        <v>71</v>
      </c>
      <c r="L20" t="s">
        <v>2132</v>
      </c>
    </row>
    <row r="21" spans="1:12" x14ac:dyDescent="0.2">
      <c r="B21" s="10" t="s">
        <v>85</v>
      </c>
      <c r="D21" s="20"/>
      <c r="G21" s="1">
        <v>20000</v>
      </c>
      <c r="H21" s="1">
        <v>40000</v>
      </c>
      <c r="I21" s="1">
        <v>80000</v>
      </c>
      <c r="J21" s="1">
        <v>120000</v>
      </c>
      <c r="K21" s="1">
        <v>160000</v>
      </c>
    </row>
    <row r="22" spans="1:12" x14ac:dyDescent="0.2">
      <c r="B22" s="10" t="s">
        <v>86</v>
      </c>
      <c r="D22" s="20"/>
      <c r="G22" s="1">
        <v>20000</v>
      </c>
      <c r="H22" s="1">
        <v>40000</v>
      </c>
      <c r="I22" s="1">
        <v>80000</v>
      </c>
      <c r="J22" s="1">
        <v>120000</v>
      </c>
      <c r="K22" s="1">
        <v>160000</v>
      </c>
    </row>
    <row r="23" spans="1:12" x14ac:dyDescent="0.2">
      <c r="B23" s="10" t="s">
        <v>11</v>
      </c>
      <c r="D23" s="11" t="s">
        <v>1630</v>
      </c>
    </row>
    <row r="24" spans="1:12" x14ac:dyDescent="0.2">
      <c r="A24" s="33" t="s">
        <v>98</v>
      </c>
      <c r="B24" s="33" t="s">
        <v>7</v>
      </c>
      <c r="C24" s="1">
        <v>1917</v>
      </c>
      <c r="D24" s="1" t="s">
        <v>65</v>
      </c>
      <c r="G24" s="1">
        <v>400</v>
      </c>
      <c r="H24" s="1">
        <v>750</v>
      </c>
      <c r="I24" s="1">
        <v>1600</v>
      </c>
      <c r="J24" s="1">
        <v>2400</v>
      </c>
      <c r="K24" s="1">
        <v>3200</v>
      </c>
    </row>
    <row r="25" spans="1:12" x14ac:dyDescent="0.2">
      <c r="B25" s="10" t="s">
        <v>335</v>
      </c>
      <c r="D25" s="1" t="s">
        <v>399</v>
      </c>
      <c r="G25" s="1">
        <v>5000</v>
      </c>
      <c r="H25" s="1">
        <v>10000</v>
      </c>
      <c r="I25" s="1">
        <v>20000</v>
      </c>
      <c r="J25" s="1">
        <v>25000</v>
      </c>
      <c r="K25" s="1">
        <v>30000</v>
      </c>
    </row>
    <row r="26" spans="1:12" x14ac:dyDescent="0.2">
      <c r="B26" s="10" t="s">
        <v>6</v>
      </c>
      <c r="D26" s="11" t="s">
        <v>1273</v>
      </c>
      <c r="G26" s="1">
        <v>5000</v>
      </c>
      <c r="H26" s="1">
        <v>10000</v>
      </c>
      <c r="I26" s="1">
        <v>20000</v>
      </c>
      <c r="J26" s="1">
        <v>27500</v>
      </c>
      <c r="K26" s="1">
        <v>35000</v>
      </c>
      <c r="L26" s="19" t="s">
        <v>2137</v>
      </c>
    </row>
    <row r="27" spans="1:12" x14ac:dyDescent="0.2">
      <c r="B27" s="10" t="s">
        <v>568</v>
      </c>
      <c r="H27" s="11"/>
      <c r="I27" s="11"/>
      <c r="J27" s="11"/>
      <c r="K27" s="147" t="s">
        <v>569</v>
      </c>
    </row>
    <row r="28" spans="1:12" x14ac:dyDescent="0.2">
      <c r="B28" s="34" t="s">
        <v>333</v>
      </c>
      <c r="D28" s="11" t="s">
        <v>1435</v>
      </c>
      <c r="K28" s="1" t="s">
        <v>2139</v>
      </c>
      <c r="L28" s="19" t="s">
        <v>1436</v>
      </c>
    </row>
    <row r="29" spans="1:12" x14ac:dyDescent="0.2">
      <c r="B29" s="34" t="s">
        <v>1682</v>
      </c>
      <c r="C29" s="277"/>
      <c r="D29" s="11"/>
      <c r="E29" s="277"/>
      <c r="F29" s="277"/>
      <c r="G29" s="277"/>
      <c r="H29" s="277"/>
      <c r="I29" s="277"/>
      <c r="J29" s="277"/>
      <c r="K29" s="277" t="s">
        <v>2057</v>
      </c>
      <c r="L29" s="19" t="s">
        <v>1683</v>
      </c>
    </row>
    <row r="30" spans="1:12" x14ac:dyDescent="0.2">
      <c r="B30" s="10" t="s">
        <v>2152</v>
      </c>
      <c r="C30" s="539"/>
      <c r="D30" s="11"/>
      <c r="E30" s="539"/>
      <c r="F30" s="539"/>
      <c r="G30" s="539">
        <v>100000</v>
      </c>
      <c r="H30" s="539">
        <v>150000</v>
      </c>
      <c r="I30" s="539">
        <v>250000</v>
      </c>
      <c r="J30" s="539">
        <v>300000</v>
      </c>
      <c r="K30" s="539">
        <v>350000</v>
      </c>
      <c r="L30" s="19"/>
    </row>
    <row r="31" spans="1:12" x14ac:dyDescent="0.2">
      <c r="B31" s="34" t="s">
        <v>564</v>
      </c>
      <c r="D31" s="1" t="s">
        <v>163</v>
      </c>
      <c r="G31" s="1">
        <v>2900</v>
      </c>
      <c r="H31" s="1">
        <v>5800</v>
      </c>
      <c r="I31" s="1">
        <v>11500</v>
      </c>
      <c r="J31" s="1">
        <v>14000</v>
      </c>
      <c r="K31" s="1">
        <v>17000</v>
      </c>
    </row>
    <row r="32" spans="1:12" x14ac:dyDescent="0.2">
      <c r="B32" s="10" t="s">
        <v>334</v>
      </c>
      <c r="D32" s="1" t="s">
        <v>1242</v>
      </c>
      <c r="K32" s="1" t="s">
        <v>135</v>
      </c>
    </row>
    <row r="33" spans="1:12" x14ac:dyDescent="0.2">
      <c r="B33" s="10" t="s">
        <v>567</v>
      </c>
      <c r="D33" s="1" t="s">
        <v>2357</v>
      </c>
      <c r="G33" s="1">
        <v>300</v>
      </c>
      <c r="H33" s="1">
        <v>500</v>
      </c>
      <c r="I33" s="1">
        <v>1000</v>
      </c>
      <c r="J33" s="1">
        <v>1300</v>
      </c>
      <c r="K33" s="1">
        <v>1600</v>
      </c>
    </row>
    <row r="34" spans="1:12" x14ac:dyDescent="0.2">
      <c r="B34" s="10" t="s">
        <v>566</v>
      </c>
      <c r="G34" s="1">
        <v>23000</v>
      </c>
      <c r="H34" s="11" t="s">
        <v>135</v>
      </c>
      <c r="I34" s="11" t="s">
        <v>135</v>
      </c>
      <c r="J34" s="11" t="s">
        <v>135</v>
      </c>
      <c r="K34" s="1">
        <v>27500</v>
      </c>
      <c r="L34" s="536" t="s">
        <v>2138</v>
      </c>
    </row>
    <row r="35" spans="1:12" x14ac:dyDescent="0.2">
      <c r="B35" s="10" t="s">
        <v>2136</v>
      </c>
      <c r="C35" s="536"/>
      <c r="D35" s="536"/>
      <c r="E35" s="536"/>
      <c r="F35" s="536"/>
      <c r="G35" s="536"/>
      <c r="H35" s="11"/>
      <c r="I35" s="11">
        <v>2350</v>
      </c>
      <c r="J35" s="11"/>
      <c r="K35" s="536"/>
    </row>
    <row r="36" spans="1:12" x14ac:dyDescent="0.2">
      <c r="B36" s="10" t="s">
        <v>565</v>
      </c>
      <c r="G36" s="11" t="s">
        <v>345</v>
      </c>
      <c r="H36" s="11" t="s">
        <v>345</v>
      </c>
      <c r="I36" s="11" t="s">
        <v>345</v>
      </c>
      <c r="J36" s="11" t="s">
        <v>345</v>
      </c>
      <c r="K36" s="11" t="s">
        <v>345</v>
      </c>
    </row>
    <row r="37" spans="1:12" x14ac:dyDescent="0.2">
      <c r="A37" s="33" t="s">
        <v>278</v>
      </c>
      <c r="B37" s="33" t="s">
        <v>337</v>
      </c>
      <c r="C37" s="1">
        <v>1920</v>
      </c>
      <c r="D37" s="1" t="s">
        <v>64</v>
      </c>
      <c r="G37" s="1">
        <v>350</v>
      </c>
      <c r="H37" s="1">
        <v>700</v>
      </c>
      <c r="I37" s="1">
        <v>1000</v>
      </c>
      <c r="J37" s="1">
        <v>1250</v>
      </c>
      <c r="K37" s="1">
        <v>2500</v>
      </c>
    </row>
    <row r="38" spans="1:12" x14ac:dyDescent="0.2">
      <c r="B38" s="10" t="s">
        <v>10</v>
      </c>
      <c r="D38" s="1" t="s">
        <v>64</v>
      </c>
      <c r="G38" s="1">
        <v>300</v>
      </c>
      <c r="H38" s="1">
        <v>600</v>
      </c>
      <c r="I38" s="1">
        <v>800</v>
      </c>
      <c r="J38" s="1">
        <v>1200</v>
      </c>
      <c r="K38" s="1">
        <v>1800</v>
      </c>
    </row>
    <row r="39" spans="1:12" x14ac:dyDescent="0.2">
      <c r="B39" s="10" t="s">
        <v>336</v>
      </c>
      <c r="D39" s="1" t="s">
        <v>1865</v>
      </c>
      <c r="G39" s="1">
        <v>600</v>
      </c>
      <c r="H39" s="1">
        <v>1100</v>
      </c>
      <c r="I39" s="1">
        <v>1500</v>
      </c>
      <c r="J39" s="1">
        <v>1600</v>
      </c>
      <c r="K39" s="1">
        <v>2100</v>
      </c>
    </row>
    <row r="40" spans="1:12" x14ac:dyDescent="0.2">
      <c r="G40" s="4" t="s">
        <v>2076</v>
      </c>
    </row>
    <row r="41" spans="1:12" x14ac:dyDescent="0.2">
      <c r="B41" s="33" t="s">
        <v>12</v>
      </c>
      <c r="C41" s="558"/>
      <c r="D41" s="558"/>
      <c r="E41" s="558"/>
      <c r="F41" s="558"/>
      <c r="G41" s="4"/>
      <c r="H41" s="558"/>
      <c r="I41" s="558"/>
      <c r="J41" s="558"/>
      <c r="K41" s="558"/>
    </row>
    <row r="42" spans="1:12" x14ac:dyDescent="0.2">
      <c r="A42" s="560" t="s">
        <v>2197</v>
      </c>
      <c r="B42" s="136" t="s">
        <v>2198</v>
      </c>
      <c r="C42" s="1">
        <v>1918</v>
      </c>
      <c r="D42" s="11" t="s">
        <v>2194</v>
      </c>
      <c r="E42" s="6"/>
      <c r="K42" s="11" t="s">
        <v>2068</v>
      </c>
    </row>
    <row r="43" spans="1:12" x14ac:dyDescent="0.2">
      <c r="A43" s="33" t="s">
        <v>99</v>
      </c>
      <c r="B43" s="361" t="s">
        <v>14</v>
      </c>
      <c r="C43" s="360">
        <v>1919</v>
      </c>
      <c r="D43" s="360" t="s">
        <v>65</v>
      </c>
      <c r="E43" s="6"/>
      <c r="F43" s="360"/>
      <c r="G43" s="1">
        <v>6000</v>
      </c>
      <c r="H43" s="1">
        <v>12000</v>
      </c>
      <c r="I43" s="1">
        <v>24000</v>
      </c>
      <c r="J43" s="1">
        <v>33000</v>
      </c>
      <c r="K43" s="1">
        <v>42000</v>
      </c>
    </row>
    <row r="44" spans="1:12" x14ac:dyDescent="0.2">
      <c r="B44" s="34" t="s">
        <v>130</v>
      </c>
      <c r="C44" s="1">
        <v>1919</v>
      </c>
      <c r="D44" s="1" t="s">
        <v>129</v>
      </c>
      <c r="E44" s="4"/>
      <c r="G44" s="547">
        <v>6000</v>
      </c>
      <c r="H44" s="547">
        <v>12000</v>
      </c>
      <c r="I44" s="547">
        <v>24000</v>
      </c>
      <c r="J44" s="547">
        <v>33000</v>
      </c>
      <c r="K44" s="547">
        <v>42000</v>
      </c>
      <c r="L44" s="19" t="s">
        <v>2161</v>
      </c>
    </row>
    <row r="45" spans="1:12" x14ac:dyDescent="0.2">
      <c r="B45" s="10" t="s">
        <v>1677</v>
      </c>
      <c r="C45" s="1">
        <v>1919</v>
      </c>
      <c r="D45" s="1" t="s">
        <v>1877</v>
      </c>
      <c r="K45" s="69" t="s">
        <v>2164</v>
      </c>
      <c r="L45" t="s">
        <v>2162</v>
      </c>
    </row>
    <row r="46" spans="1:12" x14ac:dyDescent="0.2">
      <c r="B46" s="10" t="s">
        <v>2163</v>
      </c>
      <c r="C46" s="547">
        <v>1919</v>
      </c>
      <c r="D46" s="547"/>
      <c r="E46" s="547"/>
      <c r="F46" s="547"/>
      <c r="G46" s="11" t="s">
        <v>2057</v>
      </c>
      <c r="H46" s="11" t="s">
        <v>2057</v>
      </c>
      <c r="I46" s="11" t="s">
        <v>2057</v>
      </c>
      <c r="J46" s="11" t="s">
        <v>2057</v>
      </c>
      <c r="K46" s="11" t="s">
        <v>2057</v>
      </c>
    </row>
    <row r="47" spans="1:12" x14ac:dyDescent="0.2">
      <c r="B47" s="10" t="s">
        <v>13</v>
      </c>
      <c r="C47" s="1">
        <v>1919</v>
      </c>
      <c r="K47" s="1" t="s">
        <v>135</v>
      </c>
    </row>
    <row r="48" spans="1:12" x14ac:dyDescent="0.2">
      <c r="B48" s="10" t="s">
        <v>680</v>
      </c>
      <c r="C48" s="1">
        <v>1919</v>
      </c>
      <c r="G48" s="1">
        <v>23000</v>
      </c>
      <c r="H48" s="272"/>
      <c r="I48" s="272"/>
      <c r="J48" s="272"/>
      <c r="K48" s="11" t="s">
        <v>345</v>
      </c>
    </row>
    <row r="49" spans="1:13" x14ac:dyDescent="0.2">
      <c r="A49" s="33" t="s">
        <v>100</v>
      </c>
      <c r="B49" s="33" t="s">
        <v>15</v>
      </c>
      <c r="C49" s="1">
        <v>1900</v>
      </c>
      <c r="D49" s="24" t="s">
        <v>2194</v>
      </c>
      <c r="G49" s="1">
        <v>250000</v>
      </c>
      <c r="H49" s="1">
        <v>500000</v>
      </c>
      <c r="I49" s="1" t="s">
        <v>2108</v>
      </c>
      <c r="J49" s="1" t="s">
        <v>2110</v>
      </c>
      <c r="K49" s="1" t="s">
        <v>2109</v>
      </c>
    </row>
    <row r="50" spans="1:13" x14ac:dyDescent="0.2">
      <c r="A50" s="33" t="s">
        <v>101</v>
      </c>
      <c r="B50" s="10" t="s">
        <v>8</v>
      </c>
      <c r="C50" s="1">
        <v>1904</v>
      </c>
      <c r="D50" s="1" t="s">
        <v>191</v>
      </c>
      <c r="G50" s="1">
        <v>5000</v>
      </c>
      <c r="H50" s="1">
        <v>15000</v>
      </c>
      <c r="I50" s="1">
        <v>25000</v>
      </c>
      <c r="J50" s="1">
        <v>37500</v>
      </c>
      <c r="K50" s="1">
        <v>50000</v>
      </c>
    </row>
    <row r="51" spans="1:13" x14ac:dyDescent="0.2">
      <c r="B51" s="10" t="s">
        <v>537</v>
      </c>
      <c r="C51" s="1">
        <v>1904</v>
      </c>
      <c r="D51" s="1" t="s">
        <v>89</v>
      </c>
      <c r="G51" s="1">
        <v>12000</v>
      </c>
      <c r="H51" s="1">
        <v>24000</v>
      </c>
      <c r="I51" s="1">
        <v>40000</v>
      </c>
      <c r="J51" s="1">
        <v>60000</v>
      </c>
      <c r="K51" s="1">
        <v>80000</v>
      </c>
    </row>
    <row r="52" spans="1:13" x14ac:dyDescent="0.2">
      <c r="B52" s="10" t="s">
        <v>538</v>
      </c>
      <c r="C52" s="1">
        <v>1904</v>
      </c>
      <c r="D52" s="1" t="s">
        <v>1250</v>
      </c>
      <c r="K52" s="68" t="s">
        <v>2120</v>
      </c>
    </row>
    <row r="53" spans="1:13" x14ac:dyDescent="0.2">
      <c r="A53" s="33" t="s">
        <v>102</v>
      </c>
      <c r="B53" s="10" t="s">
        <v>8</v>
      </c>
      <c r="C53" s="1">
        <v>1915</v>
      </c>
      <c r="D53" s="1" t="s">
        <v>62</v>
      </c>
      <c r="G53" s="1">
        <v>700</v>
      </c>
      <c r="H53" s="1">
        <v>3000</v>
      </c>
      <c r="I53" s="1">
        <v>7500</v>
      </c>
      <c r="J53" s="1">
        <v>12500</v>
      </c>
      <c r="K53" s="1">
        <v>15000</v>
      </c>
    </row>
    <row r="54" spans="1:13" x14ac:dyDescent="0.2">
      <c r="B54" s="10" t="s">
        <v>463</v>
      </c>
      <c r="C54" s="1">
        <v>1915</v>
      </c>
      <c r="D54" s="11" t="s">
        <v>462</v>
      </c>
      <c r="G54" s="1">
        <v>500</v>
      </c>
      <c r="H54" s="1">
        <v>1000</v>
      </c>
      <c r="I54" s="1">
        <v>2000</v>
      </c>
      <c r="J54" s="1">
        <v>3000</v>
      </c>
      <c r="K54" s="1">
        <v>4000</v>
      </c>
    </row>
    <row r="55" spans="1:13" x14ac:dyDescent="0.2">
      <c r="B55" s="10" t="s">
        <v>486</v>
      </c>
      <c r="C55" s="1">
        <v>1915</v>
      </c>
      <c r="D55" s="11" t="s">
        <v>136</v>
      </c>
      <c r="K55" s="1" t="s">
        <v>2133</v>
      </c>
    </row>
    <row r="56" spans="1:13" x14ac:dyDescent="0.2">
      <c r="B56" s="10" t="s">
        <v>464</v>
      </c>
      <c r="C56" s="1">
        <v>1915</v>
      </c>
      <c r="D56" s="11" t="s">
        <v>62</v>
      </c>
      <c r="G56" s="1">
        <v>11500</v>
      </c>
      <c r="H56" s="11">
        <v>20000</v>
      </c>
      <c r="I56" s="11">
        <v>24000</v>
      </c>
      <c r="J56" s="11">
        <v>30000</v>
      </c>
      <c r="K56" s="1">
        <v>36000</v>
      </c>
    </row>
    <row r="57" spans="1:13" x14ac:dyDescent="0.2">
      <c r="B57" s="10" t="s">
        <v>1138</v>
      </c>
      <c r="C57" s="1">
        <v>1915</v>
      </c>
      <c r="D57" s="20"/>
      <c r="G57" s="11" t="s">
        <v>135</v>
      </c>
      <c r="H57" s="11" t="s">
        <v>135</v>
      </c>
      <c r="I57" s="11" t="s">
        <v>135</v>
      </c>
      <c r="J57" s="11">
        <v>6900</v>
      </c>
      <c r="K57" s="11" t="s">
        <v>135</v>
      </c>
    </row>
    <row r="58" spans="1:13" x14ac:dyDescent="0.2">
      <c r="B58" s="34" t="s">
        <v>1137</v>
      </c>
      <c r="C58" s="1">
        <v>1915</v>
      </c>
      <c r="D58" s="1" t="s">
        <v>1243</v>
      </c>
      <c r="K58" s="68" t="s">
        <v>2134</v>
      </c>
    </row>
    <row r="59" spans="1:13" x14ac:dyDescent="0.2">
      <c r="A59" s="33" t="s">
        <v>2097</v>
      </c>
      <c r="B59" s="136" t="s">
        <v>2168</v>
      </c>
      <c r="C59" s="1">
        <v>1919</v>
      </c>
      <c r="E59" s="5"/>
      <c r="G59" s="1">
        <v>5750</v>
      </c>
      <c r="H59" s="1">
        <v>11500</v>
      </c>
      <c r="I59" s="1">
        <v>14500</v>
      </c>
      <c r="J59" s="1">
        <v>19000</v>
      </c>
      <c r="K59" s="1">
        <v>23000</v>
      </c>
      <c r="M59" s="28"/>
    </row>
    <row r="60" spans="1:13" x14ac:dyDescent="0.2">
      <c r="A60" s="33" t="s">
        <v>302</v>
      </c>
      <c r="B60" s="136">
        <v>44392</v>
      </c>
      <c r="C60" s="1">
        <v>1919</v>
      </c>
      <c r="D60" s="1" t="s">
        <v>365</v>
      </c>
      <c r="E60" s="5"/>
      <c r="G60" s="1">
        <v>9000</v>
      </c>
      <c r="H60" s="1">
        <v>21000</v>
      </c>
      <c r="I60" s="1">
        <v>48000</v>
      </c>
      <c r="J60" s="1">
        <v>69000</v>
      </c>
      <c r="K60" s="1">
        <v>90000</v>
      </c>
      <c r="M60" s="28"/>
    </row>
    <row r="61" spans="1:13" x14ac:dyDescent="0.2">
      <c r="A61" s="33" t="s">
        <v>303</v>
      </c>
      <c r="B61" s="10" t="s">
        <v>2095</v>
      </c>
      <c r="C61" s="1">
        <v>1919</v>
      </c>
      <c r="D61" s="1" t="s">
        <v>191</v>
      </c>
      <c r="E61" s="5"/>
      <c r="G61" s="1">
        <v>10000</v>
      </c>
      <c r="H61" s="1">
        <v>20000</v>
      </c>
      <c r="I61" s="1">
        <v>40000</v>
      </c>
      <c r="J61" s="1">
        <v>55000</v>
      </c>
      <c r="K61" s="1">
        <v>70000</v>
      </c>
      <c r="M61" s="28"/>
    </row>
    <row r="62" spans="1:13" x14ac:dyDescent="0.2">
      <c r="B62" s="10" t="s">
        <v>2092</v>
      </c>
      <c r="C62" s="520">
        <v>1919</v>
      </c>
      <c r="D62" s="20"/>
      <c r="E62" s="5"/>
      <c r="F62" s="520"/>
      <c r="G62" s="520">
        <v>20000</v>
      </c>
      <c r="H62" s="520">
        <v>48000</v>
      </c>
      <c r="I62" s="520">
        <v>80000</v>
      </c>
      <c r="J62" s="520">
        <v>100000</v>
      </c>
      <c r="K62" s="520">
        <v>120000</v>
      </c>
      <c r="M62" s="28"/>
    </row>
    <row r="63" spans="1:13" x14ac:dyDescent="0.2">
      <c r="B63" s="10" t="s">
        <v>2093</v>
      </c>
      <c r="C63" s="520">
        <v>1919</v>
      </c>
      <c r="D63" s="520" t="s">
        <v>67</v>
      </c>
      <c r="E63" s="5"/>
      <c r="F63" s="520"/>
      <c r="G63" s="520">
        <v>12000</v>
      </c>
      <c r="H63" s="520">
        <v>25000</v>
      </c>
      <c r="I63" s="520">
        <v>50000</v>
      </c>
      <c r="J63" s="520">
        <v>65000</v>
      </c>
      <c r="K63" s="520">
        <v>80000</v>
      </c>
      <c r="M63" s="28"/>
    </row>
    <row r="64" spans="1:13" x14ac:dyDescent="0.2">
      <c r="B64" s="10" t="s">
        <v>2094</v>
      </c>
      <c r="C64" s="520">
        <v>1919</v>
      </c>
      <c r="D64" s="520"/>
      <c r="E64" s="5"/>
      <c r="F64" s="520"/>
      <c r="G64" s="520"/>
      <c r="H64" s="520"/>
      <c r="I64" s="520"/>
      <c r="J64" s="520"/>
      <c r="K64" s="68" t="s">
        <v>2096</v>
      </c>
      <c r="M64" s="28"/>
    </row>
    <row r="65" spans="1:13" x14ac:dyDescent="0.2">
      <c r="B65" s="10" t="s">
        <v>16</v>
      </c>
      <c r="C65" s="1">
        <v>1919</v>
      </c>
      <c r="K65" s="1" t="s">
        <v>135</v>
      </c>
      <c r="M65" s="28"/>
    </row>
    <row r="66" spans="1:13" x14ac:dyDescent="0.2">
      <c r="A66" s="33" t="s">
        <v>304</v>
      </c>
      <c r="B66" s="10" t="s">
        <v>8</v>
      </c>
      <c r="C66" s="1">
        <v>1920</v>
      </c>
      <c r="D66" s="1" t="s">
        <v>543</v>
      </c>
      <c r="G66" s="1">
        <v>350</v>
      </c>
      <c r="H66" s="1">
        <v>600</v>
      </c>
      <c r="I66" s="1">
        <v>1200</v>
      </c>
      <c r="J66" s="1">
        <v>1800</v>
      </c>
      <c r="K66" s="1">
        <v>2400</v>
      </c>
    </row>
    <row r="67" spans="1:13" x14ac:dyDescent="0.2">
      <c r="B67" s="10" t="s">
        <v>542</v>
      </c>
      <c r="C67" s="1">
        <v>1920</v>
      </c>
      <c r="D67" s="20"/>
      <c r="G67" s="1">
        <v>1100</v>
      </c>
      <c r="H67" s="1">
        <v>1500</v>
      </c>
      <c r="I67" s="1">
        <v>2500</v>
      </c>
      <c r="J67" s="1">
        <v>3700</v>
      </c>
      <c r="K67" s="1">
        <v>5000</v>
      </c>
    </row>
    <row r="68" spans="1:13" x14ac:dyDescent="0.2">
      <c r="B68" s="10" t="s">
        <v>342</v>
      </c>
      <c r="C68" s="1">
        <v>1920</v>
      </c>
      <c r="D68" s="1" t="s">
        <v>1000</v>
      </c>
      <c r="G68" s="1">
        <v>300</v>
      </c>
      <c r="H68" s="1">
        <v>500</v>
      </c>
      <c r="I68" s="1">
        <v>1000</v>
      </c>
      <c r="J68" s="1">
        <v>1500</v>
      </c>
      <c r="K68" s="1">
        <v>2000</v>
      </c>
    </row>
    <row r="69" spans="1:13" x14ac:dyDescent="0.2">
      <c r="A69" s="33" t="s">
        <v>103</v>
      </c>
      <c r="B69" s="33" t="s">
        <v>17</v>
      </c>
      <c r="C69" s="1">
        <v>1900</v>
      </c>
      <c r="D69" s="24" t="s">
        <v>2194</v>
      </c>
      <c r="G69" s="1">
        <v>150000</v>
      </c>
      <c r="H69" s="1">
        <v>300000</v>
      </c>
      <c r="I69" s="1">
        <v>600000</v>
      </c>
      <c r="J69" s="1" t="s">
        <v>2058</v>
      </c>
      <c r="K69" s="1" t="s">
        <v>2058</v>
      </c>
    </row>
    <row r="70" spans="1:13" x14ac:dyDescent="0.2">
      <c r="A70" s="33" t="s">
        <v>104</v>
      </c>
      <c r="B70" s="10" t="s">
        <v>8</v>
      </c>
      <c r="C70" s="1">
        <v>1907</v>
      </c>
      <c r="D70" s="1" t="s">
        <v>1001</v>
      </c>
      <c r="G70" s="1">
        <v>20000</v>
      </c>
      <c r="H70" s="1">
        <v>40000</v>
      </c>
      <c r="I70" s="1">
        <v>75000</v>
      </c>
      <c r="J70" s="1">
        <v>100000</v>
      </c>
      <c r="K70" s="1">
        <v>125000</v>
      </c>
    </row>
    <row r="71" spans="1:13" x14ac:dyDescent="0.2">
      <c r="B71" s="10" t="s">
        <v>539</v>
      </c>
      <c r="C71" s="1">
        <v>1907</v>
      </c>
      <c r="D71" s="20"/>
      <c r="G71" s="1">
        <v>40000</v>
      </c>
      <c r="H71" s="1">
        <v>75000</v>
      </c>
      <c r="I71" s="1">
        <v>125000</v>
      </c>
      <c r="J71" s="1">
        <v>160000</v>
      </c>
      <c r="K71" s="531">
        <v>200000</v>
      </c>
    </row>
    <row r="72" spans="1:13" x14ac:dyDescent="0.2">
      <c r="B72" s="10" t="s">
        <v>540</v>
      </c>
      <c r="C72" s="1">
        <v>1907</v>
      </c>
      <c r="D72" s="20"/>
      <c r="K72" t="s">
        <v>541</v>
      </c>
    </row>
    <row r="73" spans="1:13" x14ac:dyDescent="0.2">
      <c r="A73" s="33" t="s">
        <v>105</v>
      </c>
      <c r="B73" s="10" t="s">
        <v>8</v>
      </c>
      <c r="C73" s="1">
        <v>1913</v>
      </c>
      <c r="D73" s="1" t="s">
        <v>62</v>
      </c>
      <c r="G73" s="1">
        <v>600</v>
      </c>
      <c r="H73" s="1">
        <v>2300</v>
      </c>
      <c r="I73" s="1">
        <v>4600</v>
      </c>
      <c r="J73" s="1">
        <v>5700</v>
      </c>
      <c r="K73" s="1">
        <v>6900</v>
      </c>
    </row>
    <row r="74" spans="1:13" x14ac:dyDescent="0.2">
      <c r="B74" s="10" t="s">
        <v>918</v>
      </c>
      <c r="C74" s="1">
        <v>1913</v>
      </c>
      <c r="D74" s="1" t="s">
        <v>67</v>
      </c>
      <c r="G74" s="1">
        <v>2000</v>
      </c>
      <c r="H74" s="1">
        <v>3500</v>
      </c>
      <c r="I74" s="1">
        <v>6900</v>
      </c>
      <c r="J74" s="1">
        <v>9200</v>
      </c>
      <c r="K74" s="1">
        <v>11500</v>
      </c>
    </row>
    <row r="75" spans="1:13" x14ac:dyDescent="0.2">
      <c r="B75" s="10" t="s">
        <v>919</v>
      </c>
      <c r="C75" s="1">
        <v>1913</v>
      </c>
      <c r="D75" s="472" t="s">
        <v>67</v>
      </c>
      <c r="G75" s="1">
        <v>1200</v>
      </c>
      <c r="H75" s="1">
        <v>2500</v>
      </c>
      <c r="I75" s="1">
        <v>12500</v>
      </c>
      <c r="J75" s="1">
        <v>24000</v>
      </c>
      <c r="K75" s="1">
        <v>35000</v>
      </c>
      <c r="L75" t="s">
        <v>2125</v>
      </c>
    </row>
    <row r="76" spans="1:13" x14ac:dyDescent="0.2">
      <c r="B76" s="10" t="s">
        <v>920</v>
      </c>
      <c r="C76" s="1">
        <v>1913</v>
      </c>
      <c r="D76" s="11" t="s">
        <v>69</v>
      </c>
      <c r="G76" s="1">
        <v>800</v>
      </c>
      <c r="H76" s="1">
        <v>1500</v>
      </c>
      <c r="I76" s="1">
        <v>3000</v>
      </c>
      <c r="J76" s="1">
        <v>4000</v>
      </c>
      <c r="K76" s="1">
        <v>5000</v>
      </c>
    </row>
    <row r="77" spans="1:13" x14ac:dyDescent="0.2">
      <c r="B77" s="10" t="s">
        <v>922</v>
      </c>
      <c r="C77" s="1">
        <v>1913</v>
      </c>
      <c r="D77" s="20"/>
      <c r="G77" s="11">
        <v>30000</v>
      </c>
      <c r="H77" s="11">
        <v>57000</v>
      </c>
      <c r="I77" s="11">
        <v>72000</v>
      </c>
      <c r="J77" s="11">
        <v>93000</v>
      </c>
      <c r="K77" s="1">
        <v>115000</v>
      </c>
    </row>
    <row r="78" spans="1:13" x14ac:dyDescent="0.2">
      <c r="B78" s="10" t="s">
        <v>923</v>
      </c>
      <c r="C78" s="1">
        <v>1913</v>
      </c>
      <c r="D78" s="20"/>
      <c r="H78" s="1">
        <v>6900</v>
      </c>
    </row>
    <row r="79" spans="1:13" x14ac:dyDescent="0.2">
      <c r="B79" s="10" t="s">
        <v>924</v>
      </c>
      <c r="C79" s="1">
        <v>1913</v>
      </c>
      <c r="D79" s="20"/>
      <c r="H79" s="1">
        <v>33000</v>
      </c>
    </row>
    <row r="80" spans="1:13" x14ac:dyDescent="0.2">
      <c r="B80" s="10" t="s">
        <v>925</v>
      </c>
      <c r="C80" s="1">
        <v>1913</v>
      </c>
      <c r="D80" s="20"/>
      <c r="H80" s="1">
        <v>6000</v>
      </c>
    </row>
    <row r="81" spans="1:13" x14ac:dyDescent="0.2">
      <c r="B81" s="10" t="s">
        <v>921</v>
      </c>
      <c r="C81" s="1">
        <v>1913</v>
      </c>
      <c r="D81" s="20"/>
    </row>
    <row r="82" spans="1:13" x14ac:dyDescent="0.2">
      <c r="A82" s="33" t="s">
        <v>305</v>
      </c>
      <c r="B82" s="10" t="s">
        <v>18</v>
      </c>
      <c r="C82" s="1">
        <v>1913</v>
      </c>
      <c r="D82" s="11" t="s">
        <v>399</v>
      </c>
      <c r="G82" s="1">
        <v>600</v>
      </c>
      <c r="H82" s="1">
        <v>2000</v>
      </c>
      <c r="I82" s="1">
        <v>7500</v>
      </c>
      <c r="J82" s="1">
        <v>10000</v>
      </c>
      <c r="K82" s="1">
        <v>12500</v>
      </c>
      <c r="M82" s="28"/>
    </row>
    <row r="83" spans="1:13" x14ac:dyDescent="0.2">
      <c r="B83" s="10" t="s">
        <v>918</v>
      </c>
      <c r="C83" s="1">
        <v>1913</v>
      </c>
      <c r="D83" s="11" t="s">
        <v>67</v>
      </c>
      <c r="G83" s="1">
        <v>2000</v>
      </c>
      <c r="H83" s="1">
        <v>4000</v>
      </c>
      <c r="I83" s="1">
        <v>10000</v>
      </c>
      <c r="J83" s="1">
        <v>12500</v>
      </c>
      <c r="K83" s="11">
        <v>15000</v>
      </c>
      <c r="M83" s="28"/>
    </row>
    <row r="84" spans="1:13" x14ac:dyDescent="0.2">
      <c r="B84" s="10" t="s">
        <v>919</v>
      </c>
      <c r="C84" s="1">
        <v>1913</v>
      </c>
      <c r="D84" s="11" t="s">
        <v>64</v>
      </c>
      <c r="G84" s="1">
        <v>400</v>
      </c>
      <c r="H84" s="1">
        <v>800</v>
      </c>
      <c r="I84" s="1">
        <v>1600</v>
      </c>
      <c r="J84" s="1">
        <v>2400</v>
      </c>
      <c r="K84" s="1">
        <v>3200</v>
      </c>
      <c r="L84" t="s">
        <v>2039</v>
      </c>
      <c r="M84" s="28"/>
    </row>
    <row r="85" spans="1:13" x14ac:dyDescent="0.2">
      <c r="B85" s="10" t="s">
        <v>920</v>
      </c>
      <c r="C85" s="1">
        <v>1913</v>
      </c>
      <c r="D85" s="11" t="s">
        <v>62</v>
      </c>
      <c r="K85" s="11" t="s">
        <v>927</v>
      </c>
      <c r="M85" s="28"/>
    </row>
    <row r="86" spans="1:13" x14ac:dyDescent="0.2">
      <c r="B86" s="10" t="s">
        <v>926</v>
      </c>
      <c r="C86" s="1">
        <v>1913</v>
      </c>
      <c r="D86" s="20"/>
      <c r="K86" s="11" t="s">
        <v>927</v>
      </c>
      <c r="M86" s="28"/>
    </row>
    <row r="87" spans="1:13" x14ac:dyDescent="0.2">
      <c r="B87" s="10" t="s">
        <v>922</v>
      </c>
      <c r="C87" s="1">
        <v>1913</v>
      </c>
      <c r="D87" s="20"/>
      <c r="G87" s="1">
        <v>5000</v>
      </c>
      <c r="H87" s="1">
        <v>15000</v>
      </c>
      <c r="I87" s="1">
        <v>30000</v>
      </c>
      <c r="J87" s="1">
        <v>45000</v>
      </c>
      <c r="K87" s="11">
        <v>60000</v>
      </c>
      <c r="M87" s="28"/>
    </row>
    <row r="88" spans="1:13" x14ac:dyDescent="0.2">
      <c r="B88" s="10" t="s">
        <v>928</v>
      </c>
      <c r="C88" s="1">
        <v>1913</v>
      </c>
      <c r="D88" s="20"/>
      <c r="K88" s="1" t="s">
        <v>345</v>
      </c>
      <c r="M88" s="28"/>
    </row>
    <row r="89" spans="1:13" x14ac:dyDescent="0.2">
      <c r="A89" s="33" t="s">
        <v>306</v>
      </c>
      <c r="B89" s="136">
        <v>38183</v>
      </c>
      <c r="C89" s="1">
        <v>1919</v>
      </c>
      <c r="D89" s="1" t="s">
        <v>83</v>
      </c>
      <c r="G89" s="1">
        <v>7000</v>
      </c>
      <c r="H89" s="1">
        <v>21000</v>
      </c>
      <c r="I89" s="1">
        <v>49000</v>
      </c>
      <c r="J89" s="1">
        <v>70000</v>
      </c>
      <c r="K89" s="1">
        <v>91000</v>
      </c>
    </row>
    <row r="90" spans="1:13" x14ac:dyDescent="0.2">
      <c r="B90" s="10" t="s">
        <v>19</v>
      </c>
      <c r="C90" s="1">
        <v>1919</v>
      </c>
      <c r="K90" s="68" t="s">
        <v>2169</v>
      </c>
    </row>
    <row r="91" spans="1:13" x14ac:dyDescent="0.2">
      <c r="B91" s="10" t="s">
        <v>933</v>
      </c>
      <c r="C91" s="1">
        <v>1919</v>
      </c>
      <c r="K91" s="68" t="s">
        <v>2169</v>
      </c>
    </row>
    <row r="92" spans="1:13" x14ac:dyDescent="0.2">
      <c r="B92" s="10" t="s">
        <v>934</v>
      </c>
      <c r="C92" s="1">
        <v>1919</v>
      </c>
      <c r="K92" s="1" t="s">
        <v>2165</v>
      </c>
    </row>
    <row r="93" spans="1:13" x14ac:dyDescent="0.2">
      <c r="A93" s="33" t="s">
        <v>106</v>
      </c>
      <c r="B93" s="136">
        <v>38208</v>
      </c>
      <c r="C93" s="1">
        <v>1919</v>
      </c>
      <c r="D93" s="1" t="s">
        <v>62</v>
      </c>
      <c r="G93" s="1">
        <v>7000</v>
      </c>
      <c r="H93" s="1">
        <v>19000</v>
      </c>
      <c r="I93" s="1">
        <v>50000</v>
      </c>
      <c r="J93" s="1">
        <v>70000</v>
      </c>
      <c r="K93" s="1">
        <v>90000</v>
      </c>
    </row>
    <row r="94" spans="1:13" x14ac:dyDescent="0.2">
      <c r="B94" s="10" t="s">
        <v>20</v>
      </c>
      <c r="C94" s="1">
        <v>1919</v>
      </c>
      <c r="K94" s="68" t="s">
        <v>2169</v>
      </c>
    </row>
    <row r="95" spans="1:13" x14ac:dyDescent="0.2">
      <c r="B95" s="10" t="s">
        <v>935</v>
      </c>
      <c r="C95" s="1">
        <v>1919</v>
      </c>
      <c r="K95" s="68" t="s">
        <v>2170</v>
      </c>
    </row>
    <row r="96" spans="1:13" x14ac:dyDescent="0.2">
      <c r="B96" s="10" t="s">
        <v>21</v>
      </c>
      <c r="C96" s="1">
        <v>1919</v>
      </c>
      <c r="K96" s="68" t="s">
        <v>2169</v>
      </c>
    </row>
    <row r="97" spans="1:13" x14ac:dyDescent="0.2">
      <c r="A97" s="33" t="s">
        <v>107</v>
      </c>
      <c r="B97" s="10" t="s">
        <v>2185</v>
      </c>
      <c r="C97" s="1">
        <v>1920</v>
      </c>
      <c r="D97" s="11" t="s">
        <v>395</v>
      </c>
      <c r="G97" s="1">
        <v>500</v>
      </c>
      <c r="H97" s="1">
        <v>750</v>
      </c>
      <c r="I97" s="1">
        <v>1500</v>
      </c>
      <c r="J97" s="1">
        <v>2500</v>
      </c>
      <c r="K97" s="1">
        <v>3600</v>
      </c>
      <c r="M97" t="s">
        <v>2189</v>
      </c>
    </row>
    <row r="98" spans="1:13" x14ac:dyDescent="0.2">
      <c r="B98" s="10" t="s">
        <v>2188</v>
      </c>
      <c r="C98" s="1">
        <v>1920</v>
      </c>
      <c r="D98" s="1" t="s">
        <v>65</v>
      </c>
      <c r="G98" s="553">
        <v>500</v>
      </c>
      <c r="H98" s="553">
        <v>750</v>
      </c>
      <c r="I98" s="553">
        <v>1500</v>
      </c>
      <c r="J98" s="553">
        <v>2500</v>
      </c>
      <c r="K98" s="553">
        <v>3600</v>
      </c>
      <c r="M98" t="s">
        <v>2186</v>
      </c>
    </row>
    <row r="99" spans="1:13" x14ac:dyDescent="0.2">
      <c r="B99" s="10" t="s">
        <v>22</v>
      </c>
      <c r="C99" s="553">
        <v>1920</v>
      </c>
      <c r="D99" s="11" t="s">
        <v>1593</v>
      </c>
      <c r="E99" s="553"/>
      <c r="G99" s="1">
        <v>1200</v>
      </c>
      <c r="H99" s="1">
        <v>1800</v>
      </c>
      <c r="I99" s="1">
        <v>2400</v>
      </c>
      <c r="J99" s="1">
        <v>4800</v>
      </c>
      <c r="K99" s="1">
        <v>7200</v>
      </c>
      <c r="M99" t="s">
        <v>2187</v>
      </c>
    </row>
    <row r="100" spans="1:13" x14ac:dyDescent="0.2">
      <c r="A100" s="33" t="s">
        <v>108</v>
      </c>
      <c r="B100" s="33" t="s">
        <v>23</v>
      </c>
      <c r="C100" s="1">
        <v>1918</v>
      </c>
      <c r="E100" s="11" t="s">
        <v>1180</v>
      </c>
      <c r="G100" s="1">
        <v>12000</v>
      </c>
      <c r="H100" s="1">
        <v>30000</v>
      </c>
      <c r="I100" s="1">
        <v>48000</v>
      </c>
      <c r="J100" s="1">
        <v>69000</v>
      </c>
      <c r="K100" s="1">
        <v>90000</v>
      </c>
    </row>
    <row r="101" spans="1:13" x14ac:dyDescent="0.2">
      <c r="B101" s="10" t="s">
        <v>1181</v>
      </c>
      <c r="C101" s="1">
        <v>1918</v>
      </c>
      <c r="K101" s="11" t="s">
        <v>345</v>
      </c>
      <c r="L101" s="7" t="s">
        <v>2144</v>
      </c>
    </row>
    <row r="102" spans="1:13" x14ac:dyDescent="0.2">
      <c r="B102" s="10" t="s">
        <v>1182</v>
      </c>
      <c r="C102" s="1">
        <v>1918</v>
      </c>
      <c r="K102" s="11" t="s">
        <v>345</v>
      </c>
      <c r="L102" s="7" t="s">
        <v>1009</v>
      </c>
    </row>
    <row r="103" spans="1:13" x14ac:dyDescent="0.2">
      <c r="B103" s="10" t="s">
        <v>91</v>
      </c>
      <c r="C103" s="1">
        <v>1918</v>
      </c>
      <c r="D103" s="11" t="s">
        <v>2160</v>
      </c>
      <c r="G103" s="1">
        <v>3750</v>
      </c>
      <c r="H103" s="1">
        <v>7500</v>
      </c>
      <c r="I103" s="1">
        <v>17500</v>
      </c>
      <c r="J103" s="1">
        <v>29000</v>
      </c>
      <c r="K103" s="1">
        <v>40000</v>
      </c>
      <c r="M103" s="19" t="s">
        <v>1900</v>
      </c>
    </row>
    <row r="104" spans="1:13" x14ac:dyDescent="0.2">
      <c r="B104" s="10" t="s">
        <v>1183</v>
      </c>
      <c r="C104" s="1">
        <v>1918</v>
      </c>
      <c r="G104" s="11" t="s">
        <v>345</v>
      </c>
      <c r="H104" s="11" t="s">
        <v>345</v>
      </c>
      <c r="I104" s="11" t="s">
        <v>345</v>
      </c>
      <c r="J104" s="11" t="s">
        <v>345</v>
      </c>
      <c r="K104" s="11" t="s">
        <v>345</v>
      </c>
      <c r="L104" s="7" t="s">
        <v>2143</v>
      </c>
    </row>
    <row r="105" spans="1:13" x14ac:dyDescent="0.2">
      <c r="B105" s="10" t="s">
        <v>1184</v>
      </c>
      <c r="C105" s="1">
        <v>1918</v>
      </c>
      <c r="K105" s="11" t="s">
        <v>345</v>
      </c>
      <c r="L105" s="7" t="s">
        <v>2141</v>
      </c>
    </row>
    <row r="106" spans="1:13" x14ac:dyDescent="0.2">
      <c r="B106" s="10" t="s">
        <v>90</v>
      </c>
      <c r="C106" s="1">
        <v>1918</v>
      </c>
      <c r="D106" s="11" t="s">
        <v>2158</v>
      </c>
      <c r="K106" s="1" t="s">
        <v>345</v>
      </c>
      <c r="L106" s="4" t="s">
        <v>2140</v>
      </c>
      <c r="M106" s="19" t="s">
        <v>1829</v>
      </c>
    </row>
    <row r="107" spans="1:13" x14ac:dyDescent="0.2">
      <c r="B107" s="10" t="s">
        <v>1185</v>
      </c>
      <c r="C107" s="1">
        <v>1918</v>
      </c>
      <c r="G107" s="11" t="s">
        <v>345</v>
      </c>
      <c r="H107" s="11" t="s">
        <v>345</v>
      </c>
      <c r="I107" s="11" t="s">
        <v>345</v>
      </c>
      <c r="J107" s="11" t="s">
        <v>345</v>
      </c>
      <c r="K107" s="11" t="s">
        <v>345</v>
      </c>
      <c r="L107" s="7" t="s">
        <v>2143</v>
      </c>
    </row>
    <row r="108" spans="1:13" x14ac:dyDescent="0.2">
      <c r="B108" s="10" t="s">
        <v>1186</v>
      </c>
      <c r="C108" s="1">
        <v>1918</v>
      </c>
      <c r="D108" s="11" t="s">
        <v>2157</v>
      </c>
      <c r="G108" s="11" t="s">
        <v>1244</v>
      </c>
      <c r="K108" s="11" t="s">
        <v>345</v>
      </c>
      <c r="L108" s="7" t="s">
        <v>2142</v>
      </c>
    </row>
    <row r="109" spans="1:13" x14ac:dyDescent="0.2">
      <c r="B109" s="10" t="s">
        <v>1187</v>
      </c>
      <c r="C109" s="1">
        <v>1918</v>
      </c>
      <c r="D109" s="11" t="s">
        <v>2159</v>
      </c>
      <c r="K109" s="1" t="s">
        <v>345</v>
      </c>
      <c r="L109" s="7" t="s">
        <v>1190</v>
      </c>
      <c r="M109" s="19" t="s">
        <v>1212</v>
      </c>
    </row>
    <row r="110" spans="1:13" x14ac:dyDescent="0.2">
      <c r="B110" s="10" t="s">
        <v>2156</v>
      </c>
      <c r="C110" s="1">
        <v>1918</v>
      </c>
      <c r="K110" s="11" t="s">
        <v>345</v>
      </c>
    </row>
    <row r="111" spans="1:13" x14ac:dyDescent="0.2">
      <c r="B111" s="10" t="s">
        <v>1189</v>
      </c>
      <c r="C111" s="1">
        <v>1918</v>
      </c>
      <c r="G111" s="1">
        <v>15000</v>
      </c>
      <c r="K111" s="11" t="s">
        <v>345</v>
      </c>
    </row>
    <row r="112" spans="1:13" x14ac:dyDescent="0.2">
      <c r="B112" s="10" t="s">
        <v>1924</v>
      </c>
      <c r="C112" s="422">
        <v>1918</v>
      </c>
      <c r="D112" s="422"/>
      <c r="E112" s="422"/>
      <c r="F112" s="422"/>
      <c r="G112" s="422">
        <v>15000</v>
      </c>
      <c r="H112" s="422"/>
      <c r="I112" s="422"/>
      <c r="J112" s="422"/>
      <c r="K112" s="11" t="s">
        <v>345</v>
      </c>
    </row>
    <row r="113" spans="1:13" x14ac:dyDescent="0.2">
      <c r="A113" s="33" t="s">
        <v>109</v>
      </c>
      <c r="B113" s="33" t="s">
        <v>24</v>
      </c>
      <c r="C113" s="1">
        <v>1902</v>
      </c>
      <c r="D113" s="1" t="s">
        <v>719</v>
      </c>
      <c r="G113" s="1">
        <v>50000</v>
      </c>
      <c r="H113" s="1">
        <v>125000</v>
      </c>
      <c r="I113" s="1">
        <v>250000</v>
      </c>
      <c r="J113" s="1">
        <v>312000</v>
      </c>
      <c r="K113" s="1">
        <v>375000</v>
      </c>
    </row>
    <row r="114" spans="1:13" x14ac:dyDescent="0.2">
      <c r="B114" s="10" t="s">
        <v>802</v>
      </c>
      <c r="C114" s="1">
        <v>1902</v>
      </c>
      <c r="G114" s="1" t="s">
        <v>345</v>
      </c>
      <c r="H114" s="1" t="s">
        <v>345</v>
      </c>
      <c r="I114" s="1" t="s">
        <v>345</v>
      </c>
      <c r="J114" s="1" t="s">
        <v>345</v>
      </c>
      <c r="K114" s="1" t="s">
        <v>345</v>
      </c>
      <c r="L114" s="19" t="s">
        <v>1010</v>
      </c>
    </row>
    <row r="115" spans="1:13" x14ac:dyDescent="0.2">
      <c r="B115" s="10" t="s">
        <v>801</v>
      </c>
      <c r="C115" s="1">
        <v>1902</v>
      </c>
    </row>
    <row r="116" spans="1:13" x14ac:dyDescent="0.2">
      <c r="A116" s="33" t="s">
        <v>110</v>
      </c>
      <c r="B116" s="10" t="s">
        <v>8</v>
      </c>
      <c r="C116" s="1">
        <v>1914</v>
      </c>
      <c r="D116" s="24" t="s">
        <v>62</v>
      </c>
      <c r="G116" s="1">
        <v>2000</v>
      </c>
      <c r="H116" s="1">
        <v>5000</v>
      </c>
      <c r="I116" s="1">
        <v>15000</v>
      </c>
      <c r="J116" s="1">
        <v>17500</v>
      </c>
      <c r="K116" s="1">
        <v>20000</v>
      </c>
    </row>
    <row r="117" spans="1:13" x14ac:dyDescent="0.2">
      <c r="B117" s="10" t="s">
        <v>2127</v>
      </c>
      <c r="C117" s="1">
        <v>1914</v>
      </c>
      <c r="D117" s="1" t="s">
        <v>2128</v>
      </c>
      <c r="K117" s="11" t="s">
        <v>345</v>
      </c>
      <c r="L117" t="s">
        <v>2129</v>
      </c>
    </row>
    <row r="118" spans="1:13" x14ac:dyDescent="0.2">
      <c r="B118" s="10" t="s">
        <v>802</v>
      </c>
      <c r="C118" s="532">
        <v>1914</v>
      </c>
      <c r="D118" s="532" t="s">
        <v>83</v>
      </c>
      <c r="E118" s="532"/>
      <c r="F118" s="532"/>
      <c r="G118" s="532"/>
      <c r="H118" s="532"/>
      <c r="I118" s="532"/>
      <c r="J118" s="532"/>
      <c r="K118" s="11" t="s">
        <v>345</v>
      </c>
      <c r="L118" s="7" t="s">
        <v>1010</v>
      </c>
    </row>
    <row r="119" spans="1:13" x14ac:dyDescent="0.2">
      <c r="B119" s="10" t="s">
        <v>1005</v>
      </c>
      <c r="C119" s="1">
        <v>1914</v>
      </c>
      <c r="D119" s="24" t="s">
        <v>69</v>
      </c>
      <c r="K119" s="11" t="s">
        <v>345</v>
      </c>
      <c r="L119" s="7" t="s">
        <v>1008</v>
      </c>
    </row>
    <row r="120" spans="1:13" x14ac:dyDescent="0.2">
      <c r="B120" s="10" t="s">
        <v>1006</v>
      </c>
      <c r="C120" s="1">
        <v>1914</v>
      </c>
      <c r="D120" s="20"/>
      <c r="G120" s="1">
        <v>10000</v>
      </c>
      <c r="H120" s="1">
        <v>30000</v>
      </c>
      <c r="I120" s="1">
        <v>50000</v>
      </c>
      <c r="J120" s="1">
        <v>65000</v>
      </c>
      <c r="K120" s="11">
        <v>80000</v>
      </c>
      <c r="L120" t="s">
        <v>2122</v>
      </c>
    </row>
    <row r="121" spans="1:13" x14ac:dyDescent="0.2">
      <c r="B121" s="10" t="s">
        <v>1007</v>
      </c>
      <c r="C121" s="1">
        <v>1914</v>
      </c>
      <c r="D121" s="20"/>
      <c r="K121" s="11" t="s">
        <v>345</v>
      </c>
    </row>
    <row r="122" spans="1:13" x14ac:dyDescent="0.2">
      <c r="A122" s="33" t="s">
        <v>111</v>
      </c>
      <c r="C122" s="1">
        <v>1920</v>
      </c>
      <c r="D122" s="1" t="s">
        <v>65</v>
      </c>
      <c r="G122" s="1">
        <v>1300</v>
      </c>
      <c r="H122" s="1">
        <v>6300</v>
      </c>
      <c r="I122" s="1">
        <v>10000</v>
      </c>
      <c r="J122" s="1">
        <v>14500</v>
      </c>
      <c r="K122" s="1">
        <v>19000</v>
      </c>
    </row>
    <row r="123" spans="1:13" x14ac:dyDescent="0.2">
      <c r="B123" s="10" t="s">
        <v>263</v>
      </c>
      <c r="C123" s="1">
        <v>1920</v>
      </c>
      <c r="D123" s="11" t="s">
        <v>89</v>
      </c>
      <c r="K123" s="1" t="s">
        <v>345</v>
      </c>
      <c r="L123" s="7" t="s">
        <v>1010</v>
      </c>
      <c r="M123" s="19" t="s">
        <v>2190</v>
      </c>
    </row>
    <row r="124" spans="1:13" x14ac:dyDescent="0.2">
      <c r="A124" s="33" t="s">
        <v>112</v>
      </c>
      <c r="B124" s="33" t="s">
        <v>25</v>
      </c>
      <c r="C124" s="1">
        <v>1902</v>
      </c>
      <c r="D124" s="11" t="s">
        <v>2194</v>
      </c>
      <c r="F124" s="68"/>
      <c r="G124" s="524">
        <v>200000</v>
      </c>
      <c r="H124" s="524">
        <v>500000</v>
      </c>
      <c r="I124" s="524">
        <v>1000000</v>
      </c>
      <c r="J124" s="11" t="s">
        <v>2058</v>
      </c>
      <c r="K124" s="11" t="s">
        <v>2058</v>
      </c>
    </row>
    <row r="125" spans="1:13" x14ac:dyDescent="0.2">
      <c r="A125" s="33" t="s">
        <v>113</v>
      </c>
      <c r="B125" s="10" t="s">
        <v>8</v>
      </c>
      <c r="C125" s="1">
        <v>1910</v>
      </c>
      <c r="D125" s="11" t="s">
        <v>2194</v>
      </c>
      <c r="G125" s="1">
        <v>350000</v>
      </c>
      <c r="H125" s="1">
        <v>700000</v>
      </c>
      <c r="I125" s="11" t="s">
        <v>2103</v>
      </c>
      <c r="J125" s="11" t="s">
        <v>2106</v>
      </c>
      <c r="K125" s="11" t="s">
        <v>2121</v>
      </c>
      <c r="L125" s="11" t="s">
        <v>2122</v>
      </c>
    </row>
    <row r="126" spans="1:13" x14ac:dyDescent="0.2">
      <c r="B126" s="10" t="s">
        <v>802</v>
      </c>
      <c r="C126" s="1">
        <v>1910</v>
      </c>
      <c r="G126" s="1">
        <v>700000</v>
      </c>
      <c r="H126" s="11" t="s">
        <v>2103</v>
      </c>
      <c r="I126" s="11" t="s">
        <v>2121</v>
      </c>
      <c r="J126" s="11" t="s">
        <v>2057</v>
      </c>
      <c r="K126" s="11" t="s">
        <v>2057</v>
      </c>
      <c r="L126" s="11" t="s">
        <v>2122</v>
      </c>
    </row>
    <row r="127" spans="1:13" x14ac:dyDescent="0.2">
      <c r="B127" s="10" t="s">
        <v>801</v>
      </c>
      <c r="C127" s="531">
        <v>1910</v>
      </c>
      <c r="D127" s="531"/>
      <c r="E127" s="531"/>
      <c r="F127" s="531"/>
      <c r="G127" s="531"/>
      <c r="H127" s="531"/>
      <c r="I127" s="531"/>
      <c r="J127" s="531"/>
      <c r="K127" s="11" t="s">
        <v>345</v>
      </c>
      <c r="L127" s="19" t="s">
        <v>2123</v>
      </c>
    </row>
    <row r="128" spans="1:13" x14ac:dyDescent="0.2">
      <c r="A128" s="33" t="s">
        <v>114</v>
      </c>
      <c r="B128" s="10" t="s">
        <v>8</v>
      </c>
      <c r="C128" s="1">
        <v>1912</v>
      </c>
      <c r="D128" s="1" t="s">
        <v>69</v>
      </c>
      <c r="G128" s="1">
        <v>600</v>
      </c>
      <c r="H128" s="1">
        <v>2400</v>
      </c>
      <c r="I128" s="1">
        <v>7200</v>
      </c>
      <c r="J128" s="1">
        <v>10800</v>
      </c>
      <c r="K128" s="1">
        <v>14400</v>
      </c>
    </row>
    <row r="129" spans="1:12" x14ac:dyDescent="0.2">
      <c r="B129" s="10" t="s">
        <v>2018</v>
      </c>
      <c r="C129" s="1">
        <v>1912</v>
      </c>
      <c r="D129" s="1" t="s">
        <v>62</v>
      </c>
      <c r="G129" s="1">
        <v>1200</v>
      </c>
      <c r="H129" s="1">
        <v>4800</v>
      </c>
      <c r="I129" s="1">
        <v>14400</v>
      </c>
      <c r="J129" s="1">
        <v>21600</v>
      </c>
      <c r="K129" s="1">
        <v>28800</v>
      </c>
      <c r="L129" s="7" t="s">
        <v>1009</v>
      </c>
    </row>
    <row r="130" spans="1:12" x14ac:dyDescent="0.2">
      <c r="B130" s="10" t="s">
        <v>802</v>
      </c>
      <c r="C130" s="486">
        <v>1912</v>
      </c>
      <c r="D130" s="486" t="s">
        <v>62</v>
      </c>
      <c r="E130" s="486"/>
      <c r="F130" s="486"/>
      <c r="G130" s="486">
        <v>1200</v>
      </c>
      <c r="H130" s="486">
        <v>4800</v>
      </c>
      <c r="I130" s="486">
        <v>14400</v>
      </c>
      <c r="J130" s="486">
        <v>21600</v>
      </c>
      <c r="K130" s="486">
        <v>28800</v>
      </c>
      <c r="L130" s="7" t="s">
        <v>1009</v>
      </c>
    </row>
    <row r="131" spans="1:12" x14ac:dyDescent="0.2">
      <c r="B131" s="10" t="s">
        <v>1005</v>
      </c>
      <c r="C131" s="1">
        <v>1912</v>
      </c>
      <c r="D131" s="24" t="s">
        <v>83</v>
      </c>
      <c r="G131" s="1">
        <v>500</v>
      </c>
      <c r="H131" s="1">
        <v>1500</v>
      </c>
      <c r="I131" s="1">
        <v>3600</v>
      </c>
      <c r="J131" s="1">
        <v>5400</v>
      </c>
      <c r="K131" s="11">
        <v>7200</v>
      </c>
      <c r="L131" s="7"/>
    </row>
    <row r="132" spans="1:12" x14ac:dyDescent="0.2">
      <c r="B132" s="10" t="s">
        <v>1006</v>
      </c>
      <c r="C132" s="1">
        <v>1912</v>
      </c>
      <c r="D132" s="20"/>
      <c r="G132" s="1">
        <v>3000</v>
      </c>
      <c r="H132" s="1">
        <v>9000</v>
      </c>
      <c r="I132" s="1">
        <v>18000</v>
      </c>
      <c r="J132" s="1">
        <v>27000</v>
      </c>
      <c r="K132" s="11">
        <v>36000</v>
      </c>
    </row>
    <row r="133" spans="1:12" x14ac:dyDescent="0.2">
      <c r="B133" s="10" t="s">
        <v>1007</v>
      </c>
      <c r="C133" s="1">
        <v>1912</v>
      </c>
      <c r="D133" s="1" t="s">
        <v>92</v>
      </c>
      <c r="K133" s="11" t="s">
        <v>345</v>
      </c>
    </row>
    <row r="134" spans="1:12" x14ac:dyDescent="0.2">
      <c r="A134" s="33" t="s">
        <v>115</v>
      </c>
      <c r="B134" s="10" t="s">
        <v>2325</v>
      </c>
      <c r="C134" s="1">
        <v>1920</v>
      </c>
      <c r="D134" s="1" t="s">
        <v>69</v>
      </c>
      <c r="G134" s="1">
        <v>1250</v>
      </c>
      <c r="H134" s="1">
        <v>2500</v>
      </c>
      <c r="I134" s="1">
        <v>4000</v>
      </c>
      <c r="J134" s="1">
        <v>5700</v>
      </c>
      <c r="K134" s="1">
        <v>7500</v>
      </c>
    </row>
    <row r="135" spans="1:12" x14ac:dyDescent="0.2">
      <c r="B135" s="10" t="s">
        <v>263</v>
      </c>
      <c r="C135" s="1">
        <v>1920</v>
      </c>
      <c r="D135" s="1" t="s">
        <v>64</v>
      </c>
      <c r="K135" s="1" t="s">
        <v>345</v>
      </c>
      <c r="L135" s="7" t="s">
        <v>1997</v>
      </c>
    </row>
    <row r="136" spans="1:12" x14ac:dyDescent="0.2">
      <c r="A136" s="33" t="s">
        <v>116</v>
      </c>
      <c r="B136" s="10" t="s">
        <v>35</v>
      </c>
      <c r="C136" s="1">
        <v>1923</v>
      </c>
      <c r="D136" s="1" t="s">
        <v>131</v>
      </c>
      <c r="G136" s="1">
        <v>600</v>
      </c>
      <c r="H136" s="1">
        <v>1200</v>
      </c>
      <c r="I136" s="1">
        <v>2400</v>
      </c>
      <c r="J136" s="1">
        <v>3000</v>
      </c>
      <c r="K136" s="1">
        <v>3600</v>
      </c>
    </row>
    <row r="137" spans="1:12" x14ac:dyDescent="0.2">
      <c r="B137" s="10" t="s">
        <v>27</v>
      </c>
      <c r="C137" s="1">
        <v>1923</v>
      </c>
      <c r="D137" s="11" t="s">
        <v>64</v>
      </c>
      <c r="G137" s="1">
        <v>600</v>
      </c>
      <c r="H137" s="1">
        <v>1200</v>
      </c>
      <c r="I137" s="1">
        <v>2000</v>
      </c>
      <c r="J137" s="1">
        <v>2800</v>
      </c>
      <c r="K137" s="1">
        <v>3600</v>
      </c>
    </row>
    <row r="138" spans="1:12" x14ac:dyDescent="0.2">
      <c r="B138" s="10" t="s">
        <v>342</v>
      </c>
      <c r="C138" s="1">
        <v>1923</v>
      </c>
      <c r="D138" s="1" t="s">
        <v>163</v>
      </c>
      <c r="G138" s="561">
        <v>600</v>
      </c>
      <c r="H138" s="561">
        <v>1200</v>
      </c>
      <c r="I138" s="561">
        <v>2000</v>
      </c>
      <c r="J138" s="561">
        <v>2800</v>
      </c>
      <c r="K138" s="561">
        <v>3600</v>
      </c>
    </row>
    <row r="139" spans="1:12" x14ac:dyDescent="0.2">
      <c r="A139" s="33" t="s">
        <v>117</v>
      </c>
      <c r="B139" s="33" t="s">
        <v>29</v>
      </c>
      <c r="C139" s="152">
        <v>1918</v>
      </c>
      <c r="E139" s="11" t="s">
        <v>1191</v>
      </c>
      <c r="G139" s="1">
        <v>100000</v>
      </c>
      <c r="H139" s="1">
        <v>200000</v>
      </c>
      <c r="I139" s="1">
        <v>320000</v>
      </c>
      <c r="J139" s="1">
        <v>440000</v>
      </c>
      <c r="K139" s="1">
        <v>560000</v>
      </c>
    </row>
    <row r="140" spans="1:12" x14ac:dyDescent="0.2">
      <c r="B140" s="10" t="s">
        <v>1194</v>
      </c>
      <c r="C140" s="152">
        <v>1918</v>
      </c>
      <c r="K140" s="11" t="s">
        <v>345</v>
      </c>
      <c r="L140" s="19" t="s">
        <v>1009</v>
      </c>
    </row>
    <row r="141" spans="1:12" x14ac:dyDescent="0.2">
      <c r="B141" s="10" t="s">
        <v>1193</v>
      </c>
      <c r="C141" s="152">
        <v>1918</v>
      </c>
      <c r="K141" s="11" t="s">
        <v>345</v>
      </c>
    </row>
    <row r="142" spans="1:12" x14ac:dyDescent="0.2">
      <c r="B142" s="10" t="s">
        <v>1192</v>
      </c>
      <c r="C142" s="152">
        <v>1918</v>
      </c>
      <c r="G142" s="1">
        <v>10000</v>
      </c>
      <c r="H142" s="1">
        <v>30000</v>
      </c>
      <c r="I142" s="11">
        <v>60000</v>
      </c>
      <c r="J142" s="1">
        <v>90000</v>
      </c>
      <c r="K142" s="1">
        <v>120000</v>
      </c>
    </row>
    <row r="143" spans="1:12" x14ac:dyDescent="0.2">
      <c r="B143" s="10" t="s">
        <v>1198</v>
      </c>
      <c r="C143" s="152">
        <v>1918</v>
      </c>
      <c r="G143" s="1">
        <v>35000</v>
      </c>
      <c r="H143" s="1">
        <v>70000</v>
      </c>
      <c r="I143" s="1">
        <v>140000</v>
      </c>
      <c r="J143" s="1">
        <v>160000</v>
      </c>
      <c r="K143" s="11">
        <v>180000</v>
      </c>
      <c r="L143" s="19"/>
    </row>
    <row r="144" spans="1:12" x14ac:dyDescent="0.2">
      <c r="B144" s="10" t="s">
        <v>1199</v>
      </c>
      <c r="C144" s="152">
        <v>1918</v>
      </c>
      <c r="K144" s="11" t="s">
        <v>345</v>
      </c>
    </row>
    <row r="145" spans="2:12" x14ac:dyDescent="0.2">
      <c r="B145" s="10" t="s">
        <v>1195</v>
      </c>
      <c r="C145" s="152">
        <v>1918</v>
      </c>
      <c r="E145" s="4"/>
      <c r="G145" s="1">
        <v>19000</v>
      </c>
      <c r="H145" s="1">
        <v>38000</v>
      </c>
      <c r="I145" s="1">
        <v>76000</v>
      </c>
      <c r="J145" s="1">
        <v>95000</v>
      </c>
      <c r="K145" s="1">
        <v>114000</v>
      </c>
    </row>
    <row r="146" spans="2:12" x14ac:dyDescent="0.2">
      <c r="B146" s="10" t="s">
        <v>1196</v>
      </c>
      <c r="C146" s="152">
        <v>1918</v>
      </c>
      <c r="K146" s="11" t="s">
        <v>345</v>
      </c>
      <c r="L146" s="19" t="s">
        <v>1009</v>
      </c>
    </row>
    <row r="147" spans="2:12" x14ac:dyDescent="0.2">
      <c r="B147" s="10" t="s">
        <v>1197</v>
      </c>
      <c r="C147" s="152">
        <v>1918</v>
      </c>
      <c r="K147" s="11" t="s">
        <v>345</v>
      </c>
    </row>
    <row r="148" spans="2:12" x14ac:dyDescent="0.2">
      <c r="B148" s="10" t="s">
        <v>1201</v>
      </c>
      <c r="C148" s="152">
        <v>1918</v>
      </c>
      <c r="K148" s="1" t="s">
        <v>345</v>
      </c>
      <c r="L148" s="19" t="s">
        <v>1009</v>
      </c>
    </row>
    <row r="149" spans="2:12" x14ac:dyDescent="0.2">
      <c r="B149" s="10" t="s">
        <v>1200</v>
      </c>
      <c r="C149" s="152">
        <v>1918</v>
      </c>
      <c r="K149" s="11" t="s">
        <v>345</v>
      </c>
      <c r="L149" s="19" t="s">
        <v>1009</v>
      </c>
    </row>
    <row r="150" spans="2:12" x14ac:dyDescent="0.2">
      <c r="B150" s="10" t="s">
        <v>1202</v>
      </c>
      <c r="C150" s="152">
        <v>1918</v>
      </c>
      <c r="K150" s="11" t="s">
        <v>345</v>
      </c>
    </row>
    <row r="151" spans="2:12" x14ac:dyDescent="0.2">
      <c r="B151" s="10" t="s">
        <v>1203</v>
      </c>
      <c r="C151" s="152">
        <v>1918</v>
      </c>
      <c r="G151" s="539">
        <v>10000</v>
      </c>
      <c r="H151" s="539">
        <v>30000</v>
      </c>
      <c r="I151" s="11">
        <v>60000</v>
      </c>
      <c r="J151" s="539">
        <v>90000</v>
      </c>
      <c r="K151" s="539">
        <v>120000</v>
      </c>
    </row>
    <row r="152" spans="2:12" x14ac:dyDescent="0.2">
      <c r="B152" s="10" t="s">
        <v>2150</v>
      </c>
      <c r="C152" s="152">
        <v>1918</v>
      </c>
      <c r="D152" s="539"/>
      <c r="E152" s="539"/>
      <c r="F152" s="539"/>
      <c r="G152" s="539">
        <v>35000</v>
      </c>
      <c r="H152" s="539">
        <v>70000</v>
      </c>
      <c r="I152" s="539">
        <v>140000</v>
      </c>
      <c r="J152" s="539">
        <v>160000</v>
      </c>
      <c r="K152" s="11">
        <v>180000</v>
      </c>
    </row>
    <row r="153" spans="2:12" x14ac:dyDescent="0.2">
      <c r="B153" s="10" t="s">
        <v>1204</v>
      </c>
      <c r="C153" s="152">
        <v>1918</v>
      </c>
      <c r="D153" s="11"/>
      <c r="K153" s="11" t="s">
        <v>345</v>
      </c>
      <c r="L153" s="19"/>
    </row>
    <row r="154" spans="2:12" x14ac:dyDescent="0.2">
      <c r="B154" s="10" t="s">
        <v>1205</v>
      </c>
      <c r="C154" s="152">
        <v>1918</v>
      </c>
      <c r="G154" s="1">
        <v>7000</v>
      </c>
      <c r="H154" s="1">
        <v>15000</v>
      </c>
      <c r="I154" s="1">
        <v>30000</v>
      </c>
      <c r="J154" s="1">
        <v>40000</v>
      </c>
      <c r="K154" s="1">
        <v>50000</v>
      </c>
    </row>
    <row r="155" spans="2:12" x14ac:dyDescent="0.2">
      <c r="B155" s="10" t="s">
        <v>1206</v>
      </c>
      <c r="C155" s="152">
        <v>1918</v>
      </c>
      <c r="K155" s="11" t="s">
        <v>345</v>
      </c>
    </row>
    <row r="156" spans="2:12" x14ac:dyDescent="0.2">
      <c r="B156" s="10" t="s">
        <v>1207</v>
      </c>
      <c r="C156" s="152">
        <v>1918</v>
      </c>
      <c r="G156" s="1">
        <v>50000</v>
      </c>
      <c r="H156" s="1">
        <v>100000</v>
      </c>
      <c r="I156" s="1">
        <v>200000</v>
      </c>
      <c r="J156" s="1">
        <v>300000</v>
      </c>
      <c r="K156" s="11">
        <v>400000</v>
      </c>
      <c r="L156" s="19"/>
    </row>
    <row r="157" spans="2:12" x14ac:dyDescent="0.2">
      <c r="B157" s="10" t="s">
        <v>2149</v>
      </c>
      <c r="C157" s="152" t="s">
        <v>2147</v>
      </c>
      <c r="D157" s="538"/>
      <c r="E157" s="538"/>
      <c r="F157" s="538"/>
      <c r="G157" s="538">
        <v>80000</v>
      </c>
      <c r="H157" s="538">
        <v>150000</v>
      </c>
      <c r="I157" s="538">
        <v>300000</v>
      </c>
      <c r="J157" s="538">
        <v>400000</v>
      </c>
      <c r="K157" s="11">
        <v>500000</v>
      </c>
      <c r="L157" s="19"/>
    </row>
    <row r="158" spans="2:12" x14ac:dyDescent="0.2">
      <c r="B158" s="10" t="s">
        <v>1208</v>
      </c>
      <c r="C158" s="152">
        <v>1918</v>
      </c>
      <c r="K158" s="11" t="s">
        <v>345</v>
      </c>
    </row>
    <row r="159" spans="2:12" x14ac:dyDescent="0.2">
      <c r="B159" s="10" t="s">
        <v>2145</v>
      </c>
      <c r="C159" s="152">
        <v>1918</v>
      </c>
      <c r="G159" s="1">
        <v>200000</v>
      </c>
      <c r="H159" s="1">
        <v>400000</v>
      </c>
      <c r="I159" s="1">
        <v>600000</v>
      </c>
      <c r="J159" s="1">
        <v>700000</v>
      </c>
      <c r="K159" s="1">
        <v>800000</v>
      </c>
    </row>
    <row r="160" spans="2:12" x14ac:dyDescent="0.2">
      <c r="B160" s="10" t="s">
        <v>2146</v>
      </c>
      <c r="C160" s="152" t="s">
        <v>2147</v>
      </c>
      <c r="D160" s="538"/>
      <c r="E160" s="538"/>
      <c r="F160" s="538"/>
      <c r="G160" s="538"/>
      <c r="H160" s="538"/>
      <c r="I160" s="538"/>
      <c r="J160" s="538"/>
      <c r="K160" s="538" t="s">
        <v>2148</v>
      </c>
    </row>
    <row r="161" spans="1:14" x14ac:dyDescent="0.2">
      <c r="B161" s="10" t="s">
        <v>1188</v>
      </c>
      <c r="C161" s="152">
        <v>1918</v>
      </c>
      <c r="K161" s="11" t="s">
        <v>345</v>
      </c>
    </row>
    <row r="162" spans="1:14" x14ac:dyDescent="0.2">
      <c r="B162" s="10" t="s">
        <v>9</v>
      </c>
      <c r="C162" s="152">
        <v>1918</v>
      </c>
      <c r="K162" s="11" t="s">
        <v>2057</v>
      </c>
    </row>
    <row r="163" spans="1:14" x14ac:dyDescent="0.2">
      <c r="A163" s="33" t="s">
        <v>118</v>
      </c>
      <c r="B163" s="42" t="s">
        <v>2155</v>
      </c>
      <c r="C163" s="152" t="s">
        <v>2147</v>
      </c>
      <c r="D163" s="11" t="s">
        <v>2199</v>
      </c>
      <c r="F163" s="546"/>
      <c r="G163" s="546"/>
      <c r="H163" s="546"/>
      <c r="I163" s="546"/>
      <c r="J163" s="546"/>
      <c r="K163" s="11" t="s">
        <v>2058</v>
      </c>
    </row>
    <row r="164" spans="1:14" x14ac:dyDescent="0.2">
      <c r="A164" s="33" t="s">
        <v>119</v>
      </c>
      <c r="B164" s="33" t="s">
        <v>30</v>
      </c>
      <c r="C164" s="1">
        <v>1920</v>
      </c>
      <c r="D164" s="1" t="s">
        <v>62</v>
      </c>
      <c r="G164" s="1">
        <v>8000</v>
      </c>
      <c r="H164" s="1">
        <v>16000</v>
      </c>
      <c r="I164" s="1">
        <v>48000</v>
      </c>
      <c r="J164" s="1">
        <v>96000</v>
      </c>
      <c r="K164" s="1">
        <v>128000</v>
      </c>
    </row>
    <row r="165" spans="1:14" x14ac:dyDescent="0.2">
      <c r="A165" s="33" t="s">
        <v>120</v>
      </c>
      <c r="B165" s="10" t="s">
        <v>31</v>
      </c>
      <c r="C165" s="1">
        <v>1923</v>
      </c>
      <c r="D165" s="1" t="s">
        <v>65</v>
      </c>
      <c r="G165" s="1">
        <v>3000</v>
      </c>
      <c r="H165" s="1">
        <v>7500</v>
      </c>
      <c r="I165" s="1">
        <v>15000</v>
      </c>
      <c r="J165" s="1">
        <v>22500</v>
      </c>
      <c r="K165" s="1">
        <v>30000</v>
      </c>
    </row>
    <row r="166" spans="1:14" x14ac:dyDescent="0.2">
      <c r="B166" s="10" t="s">
        <v>28</v>
      </c>
      <c r="C166" s="1">
        <v>1923</v>
      </c>
      <c r="D166" s="1" t="s">
        <v>64</v>
      </c>
      <c r="K166" s="68" t="s">
        <v>1947</v>
      </c>
    </row>
    <row r="167" spans="1:14" x14ac:dyDescent="0.2">
      <c r="A167" s="33" t="s">
        <v>121</v>
      </c>
      <c r="B167" s="33" t="s">
        <v>32</v>
      </c>
      <c r="C167" s="1">
        <v>1902</v>
      </c>
      <c r="D167" s="1" t="s">
        <v>65</v>
      </c>
      <c r="G167" s="1">
        <v>3000</v>
      </c>
      <c r="H167" s="1">
        <v>6000</v>
      </c>
      <c r="I167" s="1">
        <v>9600</v>
      </c>
      <c r="J167" s="1">
        <v>15000</v>
      </c>
      <c r="K167" s="1">
        <v>20400</v>
      </c>
      <c r="N167" t="s">
        <v>2177</v>
      </c>
    </row>
    <row r="168" spans="1:14" x14ac:dyDescent="0.2">
      <c r="B168" s="10" t="s">
        <v>742</v>
      </c>
      <c r="C168" s="1">
        <v>1902</v>
      </c>
      <c r="L168" s="19" t="s">
        <v>743</v>
      </c>
      <c r="N168" t="s">
        <v>2176</v>
      </c>
    </row>
    <row r="169" spans="1:14" x14ac:dyDescent="0.2">
      <c r="B169" s="10" t="s">
        <v>740</v>
      </c>
      <c r="C169" s="1">
        <v>1902</v>
      </c>
      <c r="D169" s="11" t="s">
        <v>1858</v>
      </c>
      <c r="L169" s="19" t="s">
        <v>743</v>
      </c>
    </row>
    <row r="170" spans="1:14" x14ac:dyDescent="0.2">
      <c r="B170" s="10" t="s">
        <v>744</v>
      </c>
      <c r="C170" s="1">
        <v>1902</v>
      </c>
      <c r="H170" s="1">
        <v>2400</v>
      </c>
    </row>
    <row r="171" spans="1:14" x14ac:dyDescent="0.2">
      <c r="B171" s="10" t="s">
        <v>1276</v>
      </c>
      <c r="C171" s="1">
        <v>1902</v>
      </c>
      <c r="G171" s="1">
        <v>1000</v>
      </c>
      <c r="H171" s="1">
        <v>3500</v>
      </c>
      <c r="I171" s="1">
        <v>7500</v>
      </c>
      <c r="J171" s="1">
        <v>8750</v>
      </c>
      <c r="K171" s="1">
        <v>10000</v>
      </c>
    </row>
    <row r="172" spans="1:14" x14ac:dyDescent="0.2">
      <c r="B172" s="10" t="s">
        <v>1277</v>
      </c>
      <c r="C172" s="1">
        <v>1902</v>
      </c>
      <c r="K172" s="1" t="s">
        <v>2119</v>
      </c>
    </row>
    <row r="173" spans="1:14" x14ac:dyDescent="0.2">
      <c r="B173" s="10" t="s">
        <v>1006</v>
      </c>
      <c r="C173" s="1">
        <v>1902</v>
      </c>
      <c r="G173" s="1">
        <v>5000</v>
      </c>
      <c r="H173" s="1">
        <v>15000</v>
      </c>
      <c r="I173" s="1">
        <v>30000</v>
      </c>
      <c r="J173" s="1">
        <v>45000</v>
      </c>
      <c r="K173" s="1">
        <v>60000</v>
      </c>
    </row>
    <row r="174" spans="1:14" x14ac:dyDescent="0.2">
      <c r="B174" s="10" t="s">
        <v>1139</v>
      </c>
      <c r="C174" s="1">
        <v>1902</v>
      </c>
      <c r="D174" s="1" t="s">
        <v>1478</v>
      </c>
    </row>
    <row r="175" spans="1:14" x14ac:dyDescent="0.2">
      <c r="B175" s="10" t="s">
        <v>2118</v>
      </c>
      <c r="C175" s="530">
        <v>1902</v>
      </c>
      <c r="D175" s="530"/>
      <c r="E175" s="530"/>
      <c r="F175" s="530"/>
      <c r="G175" s="530"/>
      <c r="H175" s="530">
        <v>16000</v>
      </c>
      <c r="I175" s="530"/>
      <c r="J175" s="530"/>
      <c r="K175" s="530"/>
    </row>
    <row r="176" spans="1:14" x14ac:dyDescent="0.2">
      <c r="B176" s="7" t="s">
        <v>739</v>
      </c>
      <c r="C176" s="1">
        <v>1902</v>
      </c>
      <c r="D176" s="1" t="s">
        <v>67</v>
      </c>
      <c r="E176" s="11" t="s">
        <v>1275</v>
      </c>
      <c r="G176" s="1">
        <v>1000</v>
      </c>
      <c r="H176" s="1">
        <v>2200</v>
      </c>
      <c r="I176" s="1">
        <v>2700</v>
      </c>
      <c r="J176" s="1">
        <v>3300</v>
      </c>
      <c r="K176" s="1">
        <v>4000</v>
      </c>
      <c r="N176" t="s">
        <v>2175</v>
      </c>
    </row>
    <row r="177" spans="1:14" x14ac:dyDescent="0.2">
      <c r="B177" s="10" t="s">
        <v>1274</v>
      </c>
      <c r="C177" s="1">
        <v>1902</v>
      </c>
      <c r="D177" s="11" t="s">
        <v>87</v>
      </c>
      <c r="L177" s="19" t="s">
        <v>743</v>
      </c>
      <c r="N177" t="s">
        <v>2191</v>
      </c>
    </row>
    <row r="178" spans="1:14" x14ac:dyDescent="0.2">
      <c r="B178" s="10" t="s">
        <v>749</v>
      </c>
      <c r="C178" s="1">
        <v>1902</v>
      </c>
      <c r="D178" s="1" t="s">
        <v>738</v>
      </c>
      <c r="G178" s="1">
        <v>900</v>
      </c>
      <c r="H178" s="1">
        <v>1800</v>
      </c>
      <c r="I178" s="1">
        <v>2100</v>
      </c>
      <c r="J178" s="1">
        <v>2600</v>
      </c>
      <c r="K178" s="1">
        <v>3200</v>
      </c>
    </row>
    <row r="179" spans="1:14" x14ac:dyDescent="0.2">
      <c r="B179" s="10" t="s">
        <v>1278</v>
      </c>
      <c r="C179" s="1">
        <v>1902</v>
      </c>
    </row>
    <row r="180" spans="1:14" x14ac:dyDescent="0.2">
      <c r="A180" s="33" t="s">
        <v>307</v>
      </c>
      <c r="B180" s="10" t="s">
        <v>1178</v>
      </c>
      <c r="C180" s="1">
        <v>1920</v>
      </c>
      <c r="D180" s="1" t="s">
        <v>69</v>
      </c>
      <c r="E180" s="11"/>
      <c r="G180" s="1">
        <v>2800</v>
      </c>
      <c r="H180" s="1">
        <v>8400</v>
      </c>
      <c r="I180" s="1">
        <v>14000</v>
      </c>
      <c r="J180" s="1">
        <v>21000</v>
      </c>
      <c r="K180" s="1">
        <v>28000</v>
      </c>
    </row>
    <row r="181" spans="1:14" x14ac:dyDescent="0.2">
      <c r="B181" s="10" t="s">
        <v>1239</v>
      </c>
      <c r="C181" s="1">
        <v>1920</v>
      </c>
      <c r="D181" s="1" t="s">
        <v>89</v>
      </c>
      <c r="E181" s="11"/>
      <c r="G181" s="1">
        <v>2800</v>
      </c>
      <c r="H181" s="1">
        <v>8400</v>
      </c>
      <c r="I181" s="1">
        <v>14000</v>
      </c>
      <c r="J181" s="1">
        <v>21000</v>
      </c>
      <c r="K181" s="1">
        <v>28000</v>
      </c>
    </row>
    <row r="182" spans="1:14" x14ac:dyDescent="0.2">
      <c r="B182" s="34" t="s">
        <v>33</v>
      </c>
      <c r="C182" s="1">
        <v>1920</v>
      </c>
      <c r="K182" s="11" t="s">
        <v>345</v>
      </c>
    </row>
    <row r="183" spans="1:14" x14ac:dyDescent="0.2">
      <c r="A183" s="33" t="s">
        <v>308</v>
      </c>
      <c r="B183" s="10" t="s">
        <v>31</v>
      </c>
      <c r="C183" s="1">
        <v>1923</v>
      </c>
      <c r="D183" s="1" t="s">
        <v>65</v>
      </c>
      <c r="G183" s="562">
        <v>2200</v>
      </c>
      <c r="H183" s="562">
        <v>5500</v>
      </c>
      <c r="I183" s="562">
        <v>11000</v>
      </c>
      <c r="J183" s="562">
        <v>13800</v>
      </c>
      <c r="K183" s="562">
        <v>16500</v>
      </c>
    </row>
    <row r="184" spans="1:14" x14ac:dyDescent="0.2">
      <c r="B184" s="10" t="s">
        <v>1962</v>
      </c>
      <c r="C184" s="444">
        <v>1923</v>
      </c>
      <c r="D184" s="444" t="s">
        <v>365</v>
      </c>
      <c r="F184" s="444"/>
      <c r="G184" s="444"/>
      <c r="H184" s="444"/>
      <c r="I184" s="444"/>
      <c r="J184" s="444"/>
      <c r="K184" s="444"/>
    </row>
    <row r="185" spans="1:14" x14ac:dyDescent="0.2">
      <c r="B185" s="10" t="s">
        <v>34</v>
      </c>
      <c r="C185" s="1">
        <v>1923</v>
      </c>
      <c r="D185" s="20"/>
      <c r="G185" s="1">
        <v>3300</v>
      </c>
      <c r="H185" s="1">
        <v>10000</v>
      </c>
      <c r="I185" s="1">
        <v>21000</v>
      </c>
      <c r="J185" s="1">
        <v>27000</v>
      </c>
      <c r="K185" s="1">
        <v>34000</v>
      </c>
    </row>
    <row r="186" spans="1:14" x14ac:dyDescent="0.2">
      <c r="B186" s="10" t="s">
        <v>35</v>
      </c>
      <c r="C186" s="1">
        <v>1923</v>
      </c>
      <c r="D186" s="1" t="s">
        <v>64</v>
      </c>
      <c r="G186" s="1">
        <v>2200</v>
      </c>
      <c r="H186" s="1">
        <v>5500</v>
      </c>
      <c r="I186" s="1">
        <v>11000</v>
      </c>
      <c r="J186" s="1">
        <v>13800</v>
      </c>
      <c r="K186" s="1">
        <v>16500</v>
      </c>
    </row>
    <row r="187" spans="1:14" x14ac:dyDescent="0.2">
      <c r="B187" s="10" t="s">
        <v>36</v>
      </c>
      <c r="C187" s="1">
        <v>1923</v>
      </c>
      <c r="D187" s="1" t="s">
        <v>65</v>
      </c>
      <c r="G187" s="1">
        <v>3500</v>
      </c>
      <c r="H187" s="1">
        <v>11000</v>
      </c>
      <c r="I187" s="1">
        <v>18000</v>
      </c>
      <c r="J187" s="1">
        <v>21000</v>
      </c>
      <c r="K187" s="1">
        <v>29000</v>
      </c>
    </row>
    <row r="188" spans="1:14" x14ac:dyDescent="0.2">
      <c r="B188" s="10" t="s">
        <v>1987</v>
      </c>
      <c r="C188" s="464">
        <v>1900</v>
      </c>
      <c r="D188" s="464"/>
      <c r="E188" s="464"/>
      <c r="F188" s="464"/>
      <c r="G188" s="464"/>
      <c r="H188" s="464">
        <v>20000</v>
      </c>
      <c r="I188" s="464"/>
      <c r="J188" s="464"/>
      <c r="K188" s="464"/>
    </row>
    <row r="189" spans="1:14" x14ac:dyDescent="0.2">
      <c r="A189" s="33" t="s">
        <v>309</v>
      </c>
      <c r="B189" s="33" t="s">
        <v>1003</v>
      </c>
      <c r="C189" s="1">
        <v>1920</v>
      </c>
      <c r="D189" s="1" t="s">
        <v>544</v>
      </c>
      <c r="E189" s="11"/>
      <c r="G189" s="1">
        <v>30000</v>
      </c>
      <c r="H189" s="1">
        <v>60000</v>
      </c>
      <c r="I189" s="1">
        <v>150000</v>
      </c>
      <c r="J189" s="1">
        <v>225000</v>
      </c>
      <c r="K189" s="1">
        <v>300000</v>
      </c>
      <c r="M189" s="28"/>
    </row>
    <row r="190" spans="1:14" x14ac:dyDescent="0.2">
      <c r="B190" s="10" t="s">
        <v>263</v>
      </c>
      <c r="C190" s="1">
        <v>1920</v>
      </c>
      <c r="K190" s="1" t="s">
        <v>2003</v>
      </c>
    </row>
    <row r="191" spans="1:14" x14ac:dyDescent="0.2">
      <c r="A191" s="33" t="s">
        <v>310</v>
      </c>
      <c r="B191" s="10" t="s">
        <v>31</v>
      </c>
      <c r="C191" s="1">
        <v>1923</v>
      </c>
      <c r="D191" s="11" t="s">
        <v>67</v>
      </c>
      <c r="G191" s="1">
        <v>10000</v>
      </c>
      <c r="H191" s="1">
        <v>25000</v>
      </c>
      <c r="I191" s="1">
        <v>50000</v>
      </c>
      <c r="J191" s="1">
        <v>62500</v>
      </c>
      <c r="K191" s="1">
        <v>75000</v>
      </c>
      <c r="M191" s="19" t="s">
        <v>2205</v>
      </c>
    </row>
    <row r="192" spans="1:14" x14ac:dyDescent="0.2">
      <c r="B192" s="10" t="s">
        <v>1002</v>
      </c>
      <c r="C192" s="1">
        <v>1923</v>
      </c>
      <c r="D192" s="11" t="s">
        <v>67</v>
      </c>
      <c r="K192" s="11" t="s">
        <v>345</v>
      </c>
    </row>
    <row r="193" spans="1:13" x14ac:dyDescent="0.2">
      <c r="B193" s="10" t="s">
        <v>37</v>
      </c>
      <c r="C193" s="1">
        <v>1923</v>
      </c>
      <c r="E193" s="11" t="s">
        <v>2204</v>
      </c>
      <c r="G193" s="1">
        <v>24000</v>
      </c>
      <c r="H193" s="1">
        <v>60000</v>
      </c>
      <c r="I193" s="1">
        <v>72000</v>
      </c>
      <c r="J193" s="1">
        <v>90000</v>
      </c>
      <c r="K193" s="1">
        <v>108000</v>
      </c>
    </row>
    <row r="194" spans="1:13" x14ac:dyDescent="0.2">
      <c r="B194" s="10" t="s">
        <v>35</v>
      </c>
      <c r="C194" s="1">
        <v>1923</v>
      </c>
      <c r="D194" s="1" t="s">
        <v>89</v>
      </c>
      <c r="K194" s="19" t="s">
        <v>2203</v>
      </c>
    </row>
    <row r="195" spans="1:13" x14ac:dyDescent="0.2">
      <c r="B195" s="10" t="s">
        <v>38</v>
      </c>
      <c r="C195" s="1">
        <v>1923</v>
      </c>
      <c r="D195" s="1" t="s">
        <v>65</v>
      </c>
      <c r="G195" s="1">
        <v>15000</v>
      </c>
      <c r="H195" s="1">
        <v>38000</v>
      </c>
      <c r="I195" s="1">
        <v>75000</v>
      </c>
      <c r="J195" s="1">
        <v>87500</v>
      </c>
      <c r="K195" s="1">
        <v>100000</v>
      </c>
      <c r="M195" s="28"/>
    </row>
    <row r="196" spans="1:13" x14ac:dyDescent="0.2">
      <c r="A196" s="33" t="s">
        <v>311</v>
      </c>
      <c r="B196" s="33" t="s">
        <v>39</v>
      </c>
      <c r="C196" s="1">
        <v>1918</v>
      </c>
      <c r="D196" s="20"/>
      <c r="G196" s="1">
        <v>20000</v>
      </c>
      <c r="H196" s="1">
        <v>40000</v>
      </c>
      <c r="I196" s="1">
        <v>75000</v>
      </c>
      <c r="J196" s="1">
        <v>100000</v>
      </c>
      <c r="K196" s="1">
        <v>125000</v>
      </c>
    </row>
    <row r="197" spans="1:13" x14ac:dyDescent="0.2">
      <c r="B197" s="10" t="s">
        <v>802</v>
      </c>
      <c r="C197" s="1">
        <v>1918</v>
      </c>
      <c r="G197" s="1">
        <v>15000</v>
      </c>
      <c r="H197" s="1">
        <v>37500</v>
      </c>
      <c r="I197" s="1">
        <v>75000</v>
      </c>
      <c r="J197" s="1">
        <v>95000</v>
      </c>
      <c r="K197" s="11">
        <v>115000</v>
      </c>
    </row>
    <row r="198" spans="1:13" x14ac:dyDescent="0.2">
      <c r="B198" s="10" t="s">
        <v>1973</v>
      </c>
      <c r="C198" s="453">
        <v>1918</v>
      </c>
      <c r="D198" s="453"/>
      <c r="F198" s="453"/>
      <c r="G198" s="453"/>
      <c r="H198" s="453"/>
      <c r="I198" s="453"/>
      <c r="J198" s="453"/>
      <c r="K198" s="453" t="s">
        <v>345</v>
      </c>
    </row>
    <row r="199" spans="1:13" x14ac:dyDescent="0.2">
      <c r="B199" s="10" t="s">
        <v>1974</v>
      </c>
      <c r="C199" s="453">
        <v>1918</v>
      </c>
      <c r="D199" s="453"/>
      <c r="F199" s="453"/>
      <c r="G199" s="453"/>
      <c r="H199" s="453"/>
      <c r="I199" s="453"/>
      <c r="J199" s="453"/>
      <c r="K199" s="453" t="s">
        <v>345</v>
      </c>
    </row>
    <row r="200" spans="1:13" x14ac:dyDescent="0.2">
      <c r="B200" s="10" t="s">
        <v>1975</v>
      </c>
      <c r="C200" s="453">
        <v>1918</v>
      </c>
      <c r="D200" s="453"/>
      <c r="F200" s="453"/>
      <c r="G200" s="453"/>
      <c r="H200" s="453"/>
      <c r="I200" s="453"/>
      <c r="J200" s="453"/>
      <c r="K200" s="453" t="s">
        <v>345</v>
      </c>
    </row>
    <row r="201" spans="1:13" x14ac:dyDescent="0.2">
      <c r="A201" s="33" t="s">
        <v>312</v>
      </c>
      <c r="C201" s="1">
        <v>1920</v>
      </c>
      <c r="D201" s="1" t="s">
        <v>62</v>
      </c>
      <c r="G201" s="1">
        <v>25000</v>
      </c>
      <c r="H201" s="1">
        <v>50000</v>
      </c>
      <c r="I201" s="1">
        <v>125000</v>
      </c>
      <c r="J201" s="1">
        <v>187500</v>
      </c>
      <c r="K201" s="1">
        <v>250000</v>
      </c>
    </row>
    <row r="202" spans="1:13" x14ac:dyDescent="0.2">
      <c r="A202" s="33" t="s">
        <v>313</v>
      </c>
      <c r="B202" s="10" t="s">
        <v>26</v>
      </c>
      <c r="C202" s="1">
        <v>1923</v>
      </c>
      <c r="D202" s="1" t="s">
        <v>62</v>
      </c>
      <c r="G202" s="1">
        <v>14000</v>
      </c>
      <c r="H202" s="1">
        <v>35000</v>
      </c>
      <c r="I202" s="1">
        <v>70000</v>
      </c>
      <c r="J202" s="1">
        <v>87500</v>
      </c>
      <c r="K202" s="1">
        <v>105000</v>
      </c>
    </row>
    <row r="203" spans="1:13" x14ac:dyDescent="0.2">
      <c r="B203" s="10" t="s">
        <v>41</v>
      </c>
      <c r="C203" s="1">
        <v>1923</v>
      </c>
      <c r="D203" s="20"/>
      <c r="K203" s="11" t="s">
        <v>2144</v>
      </c>
      <c r="M203" s="28"/>
    </row>
    <row r="204" spans="1:13" x14ac:dyDescent="0.2">
      <c r="B204" s="10" t="s">
        <v>27</v>
      </c>
      <c r="C204" s="1">
        <v>1923</v>
      </c>
      <c r="D204" s="20"/>
      <c r="G204" s="1">
        <v>10000</v>
      </c>
      <c r="H204" s="1">
        <v>25000</v>
      </c>
      <c r="I204" s="1">
        <v>50000</v>
      </c>
      <c r="J204" s="1">
        <v>62500</v>
      </c>
      <c r="K204" s="1">
        <v>75000</v>
      </c>
      <c r="M204" s="28"/>
    </row>
    <row r="205" spans="1:13" x14ac:dyDescent="0.2">
      <c r="B205" s="10" t="s">
        <v>40</v>
      </c>
      <c r="C205" s="1">
        <v>1923</v>
      </c>
      <c r="D205" s="1" t="s">
        <v>69</v>
      </c>
      <c r="K205" s="11" t="s">
        <v>2206</v>
      </c>
      <c r="M205" s="28"/>
    </row>
    <row r="206" spans="1:13" x14ac:dyDescent="0.2">
      <c r="B206" s="10" t="s">
        <v>35</v>
      </c>
      <c r="C206" s="1">
        <v>1923</v>
      </c>
      <c r="D206" s="20"/>
      <c r="G206" s="1">
        <v>10000</v>
      </c>
      <c r="H206" s="1">
        <v>25000</v>
      </c>
      <c r="I206" s="1">
        <v>50000</v>
      </c>
      <c r="J206" s="1">
        <v>62500</v>
      </c>
      <c r="K206" s="1">
        <v>75000</v>
      </c>
      <c r="M206" s="28"/>
    </row>
    <row r="207" spans="1:13" x14ac:dyDescent="0.2">
      <c r="B207" s="10" t="s">
        <v>42</v>
      </c>
      <c r="C207" s="1">
        <v>1923</v>
      </c>
      <c r="D207" s="24" t="s">
        <v>691</v>
      </c>
      <c r="K207" s="11" t="s">
        <v>1009</v>
      </c>
      <c r="M207" s="28"/>
    </row>
    <row r="208" spans="1:13" x14ac:dyDescent="0.2">
      <c r="A208" s="33" t="s">
        <v>314</v>
      </c>
      <c r="B208" s="33" t="s">
        <v>43</v>
      </c>
      <c r="C208" s="1">
        <v>1922</v>
      </c>
      <c r="D208" s="1" t="s">
        <v>83</v>
      </c>
      <c r="G208" s="1">
        <v>55000</v>
      </c>
      <c r="H208" s="1">
        <v>110000</v>
      </c>
      <c r="I208" s="1">
        <v>220000</v>
      </c>
      <c r="J208" s="1">
        <v>275000</v>
      </c>
      <c r="K208" s="1">
        <v>330000</v>
      </c>
      <c r="M208" s="28"/>
    </row>
    <row r="209" spans="1:13" x14ac:dyDescent="0.2">
      <c r="B209" s="10" t="s">
        <v>44</v>
      </c>
      <c r="C209" s="1">
        <v>1922</v>
      </c>
      <c r="M209" s="28"/>
    </row>
    <row r="210" spans="1:13" x14ac:dyDescent="0.2">
      <c r="A210" s="33" t="s">
        <v>315</v>
      </c>
      <c r="C210" s="1">
        <v>1923</v>
      </c>
      <c r="D210" s="1" t="s">
        <v>719</v>
      </c>
      <c r="F210" s="1">
        <v>50000</v>
      </c>
      <c r="G210" s="1">
        <v>100000</v>
      </c>
      <c r="H210" s="1">
        <v>250000</v>
      </c>
      <c r="I210" s="1">
        <v>500000</v>
      </c>
      <c r="J210" s="1">
        <v>600000</v>
      </c>
      <c r="K210" s="1">
        <v>700000</v>
      </c>
      <c r="M210" s="28"/>
    </row>
    <row r="211" spans="1:13" x14ac:dyDescent="0.2">
      <c r="B211" s="10" t="s">
        <v>45</v>
      </c>
      <c r="C211" s="1">
        <v>1923</v>
      </c>
      <c r="G211" s="11" t="s">
        <v>2207</v>
      </c>
      <c r="H211" s="11" t="s">
        <v>2108</v>
      </c>
      <c r="I211" s="11" t="s">
        <v>2208</v>
      </c>
      <c r="J211" s="11" t="s">
        <v>2058</v>
      </c>
      <c r="K211" s="11" t="s">
        <v>2058</v>
      </c>
      <c r="L211" s="11" t="s">
        <v>2067</v>
      </c>
      <c r="M211" s="28"/>
    </row>
    <row r="212" spans="1:13" x14ac:dyDescent="0.2">
      <c r="A212" s="33" t="s">
        <v>316</v>
      </c>
      <c r="B212" s="33" t="s">
        <v>46</v>
      </c>
      <c r="C212" s="1">
        <v>1923</v>
      </c>
      <c r="E212" s="568" t="s">
        <v>47</v>
      </c>
      <c r="G212" s="1">
        <v>75000</v>
      </c>
      <c r="H212" s="1">
        <v>200000</v>
      </c>
      <c r="I212" s="1">
        <v>350000</v>
      </c>
      <c r="J212" s="1">
        <v>525000</v>
      </c>
      <c r="K212" s="1">
        <v>700000</v>
      </c>
    </row>
    <row r="213" spans="1:13" x14ac:dyDescent="0.2">
      <c r="B213" s="10" t="s">
        <v>2213</v>
      </c>
      <c r="C213" s="567">
        <v>1923</v>
      </c>
      <c r="K213" s="11" t="s">
        <v>345</v>
      </c>
    </row>
    <row r="214" spans="1:13" x14ac:dyDescent="0.2">
      <c r="B214" s="10" t="s">
        <v>49</v>
      </c>
      <c r="C214" s="567">
        <v>1923</v>
      </c>
      <c r="G214" s="1">
        <v>600000</v>
      </c>
      <c r="H214" s="11" t="s">
        <v>2108</v>
      </c>
      <c r="I214" s="11" t="s">
        <v>2057</v>
      </c>
      <c r="J214" s="11" t="s">
        <v>2058</v>
      </c>
      <c r="K214" s="11" t="s">
        <v>2058</v>
      </c>
    </row>
    <row r="215" spans="1:13" x14ac:dyDescent="0.2">
      <c r="B215" s="10" t="s">
        <v>50</v>
      </c>
      <c r="C215" s="567">
        <v>1923</v>
      </c>
    </row>
    <row r="216" spans="1:13" x14ac:dyDescent="0.2">
      <c r="B216" s="10" t="s">
        <v>35</v>
      </c>
      <c r="C216" s="567">
        <v>1923</v>
      </c>
      <c r="F216" s="1">
        <v>75000</v>
      </c>
      <c r="G216" s="1">
        <v>150000</v>
      </c>
      <c r="H216" s="1">
        <v>300000</v>
      </c>
      <c r="I216" s="1">
        <v>500000</v>
      </c>
      <c r="J216" s="1">
        <v>750000</v>
      </c>
      <c r="K216" s="11" t="s">
        <v>2108</v>
      </c>
    </row>
    <row r="217" spans="1:13" x14ac:dyDescent="0.2">
      <c r="B217" s="34" t="s">
        <v>51</v>
      </c>
      <c r="C217" s="567">
        <v>1923</v>
      </c>
      <c r="G217" s="1">
        <v>400000</v>
      </c>
      <c r="H217" s="1">
        <v>800000</v>
      </c>
      <c r="I217" s="11" t="s">
        <v>2209</v>
      </c>
      <c r="J217" s="11" t="s">
        <v>2210</v>
      </c>
      <c r="K217" s="11" t="s">
        <v>2106</v>
      </c>
    </row>
    <row r="218" spans="1:13" x14ac:dyDescent="0.2">
      <c r="B218" s="10" t="s">
        <v>2211</v>
      </c>
      <c r="C218" s="567">
        <v>1923</v>
      </c>
      <c r="G218" s="1">
        <v>100000</v>
      </c>
      <c r="H218" s="1">
        <v>250000</v>
      </c>
      <c r="I218" s="1">
        <v>400000</v>
      </c>
      <c r="J218" s="1">
        <v>600000</v>
      </c>
      <c r="K218" s="1">
        <v>800000</v>
      </c>
      <c r="L218" s="19" t="s">
        <v>2212</v>
      </c>
    </row>
    <row r="219" spans="1:13" x14ac:dyDescent="0.2">
      <c r="A219" s="33" t="s">
        <v>317</v>
      </c>
      <c r="B219" s="33" t="s">
        <v>52</v>
      </c>
      <c r="C219" s="1">
        <v>1923</v>
      </c>
      <c r="E219" s="1" t="s">
        <v>47</v>
      </c>
      <c r="F219" s="1">
        <v>48000</v>
      </c>
      <c r="G219" s="1">
        <v>68000</v>
      </c>
      <c r="H219" s="1">
        <v>180000</v>
      </c>
      <c r="I219" s="1">
        <v>360000</v>
      </c>
      <c r="J219" s="1">
        <v>720000</v>
      </c>
      <c r="K219" s="1" t="s">
        <v>2216</v>
      </c>
    </row>
    <row r="220" spans="1:13" x14ac:dyDescent="0.2">
      <c r="B220" s="10" t="s">
        <v>53</v>
      </c>
      <c r="C220" s="568">
        <v>1923</v>
      </c>
      <c r="G220" s="11">
        <v>400000</v>
      </c>
      <c r="H220" s="11">
        <v>800000</v>
      </c>
      <c r="I220" s="1" t="s">
        <v>2209</v>
      </c>
      <c r="J220" s="11" t="s">
        <v>2210</v>
      </c>
      <c r="K220" s="11" t="s">
        <v>2106</v>
      </c>
      <c r="L220" s="7" t="s">
        <v>2067</v>
      </c>
    </row>
    <row r="221" spans="1:13" x14ac:dyDescent="0.2">
      <c r="B221" s="10" t="s">
        <v>27</v>
      </c>
      <c r="C221" s="568">
        <v>1923</v>
      </c>
      <c r="G221" s="1">
        <v>400000</v>
      </c>
      <c r="H221" s="1" t="s">
        <v>2108</v>
      </c>
      <c r="I221" s="1" t="s">
        <v>2103</v>
      </c>
      <c r="J221" s="1" t="s">
        <v>2218</v>
      </c>
      <c r="K221" s="1" t="s">
        <v>2106</v>
      </c>
      <c r="L221" s="19" t="s">
        <v>2217</v>
      </c>
    </row>
    <row r="222" spans="1:13" x14ac:dyDescent="0.2">
      <c r="B222" s="10" t="s">
        <v>54</v>
      </c>
      <c r="C222" s="568">
        <v>1923</v>
      </c>
      <c r="G222" s="11">
        <v>800000</v>
      </c>
      <c r="H222" s="11" t="s">
        <v>2219</v>
      </c>
      <c r="I222" s="11" t="s">
        <v>2057</v>
      </c>
      <c r="J222" s="11" t="s">
        <v>2058</v>
      </c>
      <c r="K222" s="11" t="s">
        <v>2058</v>
      </c>
      <c r="L222" s="7" t="s">
        <v>2067</v>
      </c>
    </row>
    <row r="223" spans="1:13" x14ac:dyDescent="0.2">
      <c r="A223" s="33" t="s">
        <v>300</v>
      </c>
      <c r="B223" s="33" t="s">
        <v>55</v>
      </c>
      <c r="C223" s="1">
        <v>1923</v>
      </c>
      <c r="E223" s="1" t="s">
        <v>2222</v>
      </c>
      <c r="G223" s="1" t="s">
        <v>163</v>
      </c>
      <c r="H223" s="1" t="s">
        <v>163</v>
      </c>
      <c r="I223" s="11" t="s">
        <v>2106</v>
      </c>
      <c r="J223" s="11" t="s">
        <v>2121</v>
      </c>
      <c r="K223" s="11" t="s">
        <v>2064</v>
      </c>
      <c r="L223" s="7" t="s">
        <v>2067</v>
      </c>
    </row>
    <row r="224" spans="1:13" x14ac:dyDescent="0.2">
      <c r="B224" s="10" t="s">
        <v>476</v>
      </c>
      <c r="C224" s="568">
        <v>1923</v>
      </c>
      <c r="G224" s="1" t="s">
        <v>2223</v>
      </c>
      <c r="H224" s="11" t="s">
        <v>345</v>
      </c>
      <c r="I224" s="11" t="s">
        <v>345</v>
      </c>
      <c r="J224" s="11" t="s">
        <v>345</v>
      </c>
      <c r="K224" s="11" t="s">
        <v>345</v>
      </c>
      <c r="L224" s="7" t="s">
        <v>2224</v>
      </c>
    </row>
    <row r="225" spans="1:12" x14ac:dyDescent="0.2">
      <c r="B225" s="10" t="s">
        <v>27</v>
      </c>
      <c r="C225" s="568">
        <v>1923</v>
      </c>
      <c r="G225" s="1" t="s">
        <v>2121</v>
      </c>
      <c r="H225" s="1" t="s">
        <v>2065</v>
      </c>
      <c r="I225" s="11" t="s">
        <v>2220</v>
      </c>
      <c r="J225" s="11" t="s">
        <v>2058</v>
      </c>
      <c r="K225" s="11" t="s">
        <v>2058</v>
      </c>
      <c r="L225" s="7" t="s">
        <v>2067</v>
      </c>
    </row>
    <row r="226" spans="1:12" x14ac:dyDescent="0.2">
      <c r="B226" s="10" t="s">
        <v>56</v>
      </c>
      <c r="C226" s="568">
        <v>1923</v>
      </c>
      <c r="G226" s="11" t="s">
        <v>2066</v>
      </c>
      <c r="H226" s="11" t="s">
        <v>2221</v>
      </c>
      <c r="I226" s="11" t="s">
        <v>2057</v>
      </c>
      <c r="J226" s="11" t="s">
        <v>2058</v>
      </c>
      <c r="K226" s="11" t="s">
        <v>2058</v>
      </c>
      <c r="L226" s="7" t="s">
        <v>2067</v>
      </c>
    </row>
    <row r="227" spans="1:12" x14ac:dyDescent="0.2">
      <c r="B227" s="10" t="s">
        <v>57</v>
      </c>
      <c r="C227" s="568">
        <v>1923</v>
      </c>
      <c r="G227" s="1" t="s">
        <v>2064</v>
      </c>
      <c r="H227" s="1" t="s">
        <v>2066</v>
      </c>
      <c r="I227" s="11" t="s">
        <v>2221</v>
      </c>
      <c r="J227" s="11" t="s">
        <v>2058</v>
      </c>
      <c r="K227" s="11" t="s">
        <v>2058</v>
      </c>
      <c r="L227" s="7" t="s">
        <v>2067</v>
      </c>
    </row>
    <row r="228" spans="1:12" x14ac:dyDescent="0.2">
      <c r="B228" s="34" t="s">
        <v>58</v>
      </c>
      <c r="C228" s="568">
        <v>1923</v>
      </c>
      <c r="G228" s="11" t="s">
        <v>2066</v>
      </c>
      <c r="H228" s="11" t="s">
        <v>2221</v>
      </c>
      <c r="I228" s="11" t="s">
        <v>2057</v>
      </c>
      <c r="J228" s="11" t="s">
        <v>2058</v>
      </c>
      <c r="K228" s="11" t="s">
        <v>2058</v>
      </c>
      <c r="L228" s="7" t="s">
        <v>2067</v>
      </c>
    </row>
    <row r="229" spans="1:12" x14ac:dyDescent="0.2">
      <c r="A229" s="33" t="s">
        <v>299</v>
      </c>
      <c r="B229" s="33" t="s">
        <v>59</v>
      </c>
      <c r="C229" s="1">
        <v>1923</v>
      </c>
      <c r="E229" s="1" t="s">
        <v>27</v>
      </c>
      <c r="G229" s="11" t="s">
        <v>2106</v>
      </c>
      <c r="H229" s="11" t="s">
        <v>2064</v>
      </c>
      <c r="I229" s="11" t="s">
        <v>2066</v>
      </c>
      <c r="J229" s="11" t="s">
        <v>2058</v>
      </c>
      <c r="K229" s="11" t="s">
        <v>2058</v>
      </c>
      <c r="L229" s="7"/>
    </row>
    <row r="230" spans="1:12" x14ac:dyDescent="0.2">
      <c r="E230" s="1" t="s">
        <v>477</v>
      </c>
      <c r="G230" s="11" t="s">
        <v>2221</v>
      </c>
      <c r="H230" s="11" t="s">
        <v>2226</v>
      </c>
      <c r="I230" s="11" t="s">
        <v>2057</v>
      </c>
      <c r="J230" s="11" t="s">
        <v>2058</v>
      </c>
      <c r="K230" s="11" t="s">
        <v>2058</v>
      </c>
    </row>
    <row r="231" spans="1:12" x14ac:dyDescent="0.2">
      <c r="E231" s="1" t="s">
        <v>35</v>
      </c>
      <c r="G231" s="11" t="s">
        <v>2121</v>
      </c>
      <c r="H231" s="11" t="s">
        <v>2065</v>
      </c>
      <c r="I231" s="11" t="s">
        <v>2220</v>
      </c>
      <c r="J231" s="11" t="s">
        <v>2058</v>
      </c>
      <c r="K231" s="11" t="s">
        <v>2058</v>
      </c>
    </row>
    <row r="232" spans="1:12" x14ac:dyDescent="0.2">
      <c r="E232" s="1" t="s">
        <v>60</v>
      </c>
      <c r="G232" s="11" t="s">
        <v>2221</v>
      </c>
      <c r="H232" s="11" t="s">
        <v>2226</v>
      </c>
      <c r="I232" s="11" t="s">
        <v>2057</v>
      </c>
      <c r="J232" s="11" t="s">
        <v>2058</v>
      </c>
      <c r="K232" s="11" t="s">
        <v>2058</v>
      </c>
    </row>
    <row r="233" spans="1:12" x14ac:dyDescent="0.2">
      <c r="E233" s="11" t="s">
        <v>2225</v>
      </c>
      <c r="G233" s="11" t="s">
        <v>345</v>
      </c>
      <c r="H233" s="11" t="s">
        <v>345</v>
      </c>
      <c r="I233" s="11" t="s">
        <v>2106</v>
      </c>
      <c r="J233" s="11" t="s">
        <v>2121</v>
      </c>
      <c r="K233" s="11" t="s">
        <v>2064</v>
      </c>
    </row>
    <row r="234" spans="1:12" x14ac:dyDescent="0.2">
      <c r="D234" s="1" t="s">
        <v>89</v>
      </c>
      <c r="E234" s="1" t="s">
        <v>475</v>
      </c>
      <c r="G234" s="1">
        <v>1100</v>
      </c>
      <c r="H234" s="1" t="s">
        <v>135</v>
      </c>
      <c r="I234" s="1" t="s">
        <v>135</v>
      </c>
      <c r="J234" s="1" t="s">
        <v>135</v>
      </c>
      <c r="K234" s="1" t="s">
        <v>135</v>
      </c>
    </row>
    <row r="235" spans="1:12" x14ac:dyDescent="0.2">
      <c r="A235" s="33" t="s">
        <v>294</v>
      </c>
      <c r="B235" s="33" t="s">
        <v>61</v>
      </c>
      <c r="C235" s="1">
        <v>1921</v>
      </c>
      <c r="K235" s="11" t="s">
        <v>345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tabSelected="1" workbookViewId="0">
      <selection activeCell="F37" sqref="F37"/>
    </sheetView>
  </sheetViews>
  <sheetFormatPr defaultRowHeight="12.75" x14ac:dyDescent="0.2"/>
  <cols>
    <col min="1" max="1" width="8.7109375" style="4" customWidth="1"/>
    <col min="2" max="8" width="11.7109375" style="1" customWidth="1"/>
    <col min="12" max="12" width="7.28515625" customWidth="1"/>
    <col min="13" max="13" width="6.140625" style="90" customWidth="1"/>
    <col min="14" max="14" width="9.5703125" style="90" customWidth="1"/>
    <col min="15" max="17" width="9.140625" style="1" customWidth="1"/>
    <col min="19" max="19" width="9.140625" style="4" customWidth="1"/>
    <col min="257" max="257" width="8.7109375" customWidth="1"/>
    <col min="258" max="264" width="11.7109375" customWidth="1"/>
    <col min="268" max="268" width="7.28515625" customWidth="1"/>
    <col min="269" max="269" width="6.140625" customWidth="1"/>
    <col min="270" max="270" width="6.7109375" customWidth="1"/>
    <col min="271" max="273" width="9.140625" customWidth="1"/>
    <col min="275" max="275" width="9.140625" customWidth="1"/>
    <col min="513" max="513" width="8.7109375" customWidth="1"/>
    <col min="514" max="520" width="11.7109375" customWidth="1"/>
    <col min="524" max="524" width="7.28515625" customWidth="1"/>
    <col min="525" max="525" width="6.140625" customWidth="1"/>
    <col min="526" max="526" width="6.7109375" customWidth="1"/>
    <col min="527" max="529" width="9.140625" customWidth="1"/>
    <col min="531" max="531" width="9.140625" customWidth="1"/>
    <col min="769" max="769" width="8.7109375" customWidth="1"/>
    <col min="770" max="776" width="11.7109375" customWidth="1"/>
    <col min="780" max="780" width="7.28515625" customWidth="1"/>
    <col min="781" max="781" width="6.140625" customWidth="1"/>
    <col min="782" max="782" width="6.7109375" customWidth="1"/>
    <col min="783" max="785" width="9.140625" customWidth="1"/>
    <col min="787" max="787" width="9.140625" customWidth="1"/>
    <col min="1025" max="1025" width="8.7109375" customWidth="1"/>
    <col min="1026" max="1032" width="11.7109375" customWidth="1"/>
    <col min="1036" max="1036" width="7.28515625" customWidth="1"/>
    <col min="1037" max="1037" width="6.140625" customWidth="1"/>
    <col min="1038" max="1038" width="6.7109375" customWidth="1"/>
    <col min="1039" max="1041" width="9.140625" customWidth="1"/>
    <col min="1043" max="1043" width="9.140625" customWidth="1"/>
    <col min="1281" max="1281" width="8.7109375" customWidth="1"/>
    <col min="1282" max="1288" width="11.7109375" customWidth="1"/>
    <col min="1292" max="1292" width="7.28515625" customWidth="1"/>
    <col min="1293" max="1293" width="6.140625" customWidth="1"/>
    <col min="1294" max="1294" width="6.7109375" customWidth="1"/>
    <col min="1295" max="1297" width="9.140625" customWidth="1"/>
    <col min="1299" max="1299" width="9.140625" customWidth="1"/>
    <col min="1537" max="1537" width="8.7109375" customWidth="1"/>
    <col min="1538" max="1544" width="11.7109375" customWidth="1"/>
    <col min="1548" max="1548" width="7.28515625" customWidth="1"/>
    <col min="1549" max="1549" width="6.140625" customWidth="1"/>
    <col min="1550" max="1550" width="6.7109375" customWidth="1"/>
    <col min="1551" max="1553" width="9.140625" customWidth="1"/>
    <col min="1555" max="1555" width="9.140625" customWidth="1"/>
    <col min="1793" max="1793" width="8.7109375" customWidth="1"/>
    <col min="1794" max="1800" width="11.7109375" customWidth="1"/>
    <col min="1804" max="1804" width="7.28515625" customWidth="1"/>
    <col min="1805" max="1805" width="6.140625" customWidth="1"/>
    <col min="1806" max="1806" width="6.7109375" customWidth="1"/>
    <col min="1807" max="1809" width="9.140625" customWidth="1"/>
    <col min="1811" max="1811" width="9.140625" customWidth="1"/>
    <col min="2049" max="2049" width="8.7109375" customWidth="1"/>
    <col min="2050" max="2056" width="11.7109375" customWidth="1"/>
    <col min="2060" max="2060" width="7.28515625" customWidth="1"/>
    <col min="2061" max="2061" width="6.140625" customWidth="1"/>
    <col min="2062" max="2062" width="6.7109375" customWidth="1"/>
    <col min="2063" max="2065" width="9.140625" customWidth="1"/>
    <col min="2067" max="2067" width="9.140625" customWidth="1"/>
    <col min="2305" max="2305" width="8.7109375" customWidth="1"/>
    <col min="2306" max="2312" width="11.7109375" customWidth="1"/>
    <col min="2316" max="2316" width="7.28515625" customWidth="1"/>
    <col min="2317" max="2317" width="6.140625" customWidth="1"/>
    <col min="2318" max="2318" width="6.7109375" customWidth="1"/>
    <col min="2319" max="2321" width="9.140625" customWidth="1"/>
    <col min="2323" max="2323" width="9.140625" customWidth="1"/>
    <col min="2561" max="2561" width="8.7109375" customWidth="1"/>
    <col min="2562" max="2568" width="11.7109375" customWidth="1"/>
    <col min="2572" max="2572" width="7.28515625" customWidth="1"/>
    <col min="2573" max="2573" width="6.140625" customWidth="1"/>
    <col min="2574" max="2574" width="6.7109375" customWidth="1"/>
    <col min="2575" max="2577" width="9.140625" customWidth="1"/>
    <col min="2579" max="2579" width="9.140625" customWidth="1"/>
    <col min="2817" max="2817" width="8.7109375" customWidth="1"/>
    <col min="2818" max="2824" width="11.7109375" customWidth="1"/>
    <col min="2828" max="2828" width="7.28515625" customWidth="1"/>
    <col min="2829" max="2829" width="6.140625" customWidth="1"/>
    <col min="2830" max="2830" width="6.7109375" customWidth="1"/>
    <col min="2831" max="2833" width="9.140625" customWidth="1"/>
    <col min="2835" max="2835" width="9.140625" customWidth="1"/>
    <col min="3073" max="3073" width="8.7109375" customWidth="1"/>
    <col min="3074" max="3080" width="11.7109375" customWidth="1"/>
    <col min="3084" max="3084" width="7.28515625" customWidth="1"/>
    <col min="3085" max="3085" width="6.140625" customWidth="1"/>
    <col min="3086" max="3086" width="6.7109375" customWidth="1"/>
    <col min="3087" max="3089" width="9.140625" customWidth="1"/>
    <col min="3091" max="3091" width="9.140625" customWidth="1"/>
    <col min="3329" max="3329" width="8.7109375" customWidth="1"/>
    <col min="3330" max="3336" width="11.7109375" customWidth="1"/>
    <col min="3340" max="3340" width="7.28515625" customWidth="1"/>
    <col min="3341" max="3341" width="6.140625" customWidth="1"/>
    <col min="3342" max="3342" width="6.7109375" customWidth="1"/>
    <col min="3343" max="3345" width="9.140625" customWidth="1"/>
    <col min="3347" max="3347" width="9.140625" customWidth="1"/>
    <col min="3585" max="3585" width="8.7109375" customWidth="1"/>
    <col min="3586" max="3592" width="11.7109375" customWidth="1"/>
    <col min="3596" max="3596" width="7.28515625" customWidth="1"/>
    <col min="3597" max="3597" width="6.140625" customWidth="1"/>
    <col min="3598" max="3598" width="6.7109375" customWidth="1"/>
    <col min="3599" max="3601" width="9.140625" customWidth="1"/>
    <col min="3603" max="3603" width="9.140625" customWidth="1"/>
    <col min="3841" max="3841" width="8.7109375" customWidth="1"/>
    <col min="3842" max="3848" width="11.7109375" customWidth="1"/>
    <col min="3852" max="3852" width="7.28515625" customWidth="1"/>
    <col min="3853" max="3853" width="6.140625" customWidth="1"/>
    <col min="3854" max="3854" width="6.7109375" customWidth="1"/>
    <col min="3855" max="3857" width="9.140625" customWidth="1"/>
    <col min="3859" max="3859" width="9.140625" customWidth="1"/>
    <col min="4097" max="4097" width="8.7109375" customWidth="1"/>
    <col min="4098" max="4104" width="11.7109375" customWidth="1"/>
    <col min="4108" max="4108" width="7.28515625" customWidth="1"/>
    <col min="4109" max="4109" width="6.140625" customWidth="1"/>
    <col min="4110" max="4110" width="6.7109375" customWidth="1"/>
    <col min="4111" max="4113" width="9.140625" customWidth="1"/>
    <col min="4115" max="4115" width="9.140625" customWidth="1"/>
    <col min="4353" max="4353" width="8.7109375" customWidth="1"/>
    <col min="4354" max="4360" width="11.7109375" customWidth="1"/>
    <col min="4364" max="4364" width="7.28515625" customWidth="1"/>
    <col min="4365" max="4365" width="6.140625" customWidth="1"/>
    <col min="4366" max="4366" width="6.7109375" customWidth="1"/>
    <col min="4367" max="4369" width="9.140625" customWidth="1"/>
    <col min="4371" max="4371" width="9.140625" customWidth="1"/>
    <col min="4609" max="4609" width="8.7109375" customWidth="1"/>
    <col min="4610" max="4616" width="11.7109375" customWidth="1"/>
    <col min="4620" max="4620" width="7.28515625" customWidth="1"/>
    <col min="4621" max="4621" width="6.140625" customWidth="1"/>
    <col min="4622" max="4622" width="6.7109375" customWidth="1"/>
    <col min="4623" max="4625" width="9.140625" customWidth="1"/>
    <col min="4627" max="4627" width="9.140625" customWidth="1"/>
    <col min="4865" max="4865" width="8.7109375" customWidth="1"/>
    <col min="4866" max="4872" width="11.7109375" customWidth="1"/>
    <col min="4876" max="4876" width="7.28515625" customWidth="1"/>
    <col min="4877" max="4877" width="6.140625" customWidth="1"/>
    <col min="4878" max="4878" width="6.7109375" customWidth="1"/>
    <col min="4879" max="4881" width="9.140625" customWidth="1"/>
    <col min="4883" max="4883" width="9.140625" customWidth="1"/>
    <col min="5121" max="5121" width="8.7109375" customWidth="1"/>
    <col min="5122" max="5128" width="11.7109375" customWidth="1"/>
    <col min="5132" max="5132" width="7.28515625" customWidth="1"/>
    <col min="5133" max="5133" width="6.140625" customWidth="1"/>
    <col min="5134" max="5134" width="6.7109375" customWidth="1"/>
    <col min="5135" max="5137" width="9.140625" customWidth="1"/>
    <col min="5139" max="5139" width="9.140625" customWidth="1"/>
    <col min="5377" max="5377" width="8.7109375" customWidth="1"/>
    <col min="5378" max="5384" width="11.7109375" customWidth="1"/>
    <col min="5388" max="5388" width="7.28515625" customWidth="1"/>
    <col min="5389" max="5389" width="6.140625" customWidth="1"/>
    <col min="5390" max="5390" width="6.7109375" customWidth="1"/>
    <col min="5391" max="5393" width="9.140625" customWidth="1"/>
    <col min="5395" max="5395" width="9.140625" customWidth="1"/>
    <col min="5633" max="5633" width="8.7109375" customWidth="1"/>
    <col min="5634" max="5640" width="11.7109375" customWidth="1"/>
    <col min="5644" max="5644" width="7.28515625" customWidth="1"/>
    <col min="5645" max="5645" width="6.140625" customWidth="1"/>
    <col min="5646" max="5646" width="6.7109375" customWidth="1"/>
    <col min="5647" max="5649" width="9.140625" customWidth="1"/>
    <col min="5651" max="5651" width="9.140625" customWidth="1"/>
    <col min="5889" max="5889" width="8.7109375" customWidth="1"/>
    <col min="5890" max="5896" width="11.7109375" customWidth="1"/>
    <col min="5900" max="5900" width="7.28515625" customWidth="1"/>
    <col min="5901" max="5901" width="6.140625" customWidth="1"/>
    <col min="5902" max="5902" width="6.7109375" customWidth="1"/>
    <col min="5903" max="5905" width="9.140625" customWidth="1"/>
    <col min="5907" max="5907" width="9.140625" customWidth="1"/>
    <col min="6145" max="6145" width="8.7109375" customWidth="1"/>
    <col min="6146" max="6152" width="11.7109375" customWidth="1"/>
    <col min="6156" max="6156" width="7.28515625" customWidth="1"/>
    <col min="6157" max="6157" width="6.140625" customWidth="1"/>
    <col min="6158" max="6158" width="6.7109375" customWidth="1"/>
    <col min="6159" max="6161" width="9.140625" customWidth="1"/>
    <col min="6163" max="6163" width="9.140625" customWidth="1"/>
    <col min="6401" max="6401" width="8.7109375" customWidth="1"/>
    <col min="6402" max="6408" width="11.7109375" customWidth="1"/>
    <col min="6412" max="6412" width="7.28515625" customWidth="1"/>
    <col min="6413" max="6413" width="6.140625" customWidth="1"/>
    <col min="6414" max="6414" width="6.7109375" customWidth="1"/>
    <col min="6415" max="6417" width="9.140625" customWidth="1"/>
    <col min="6419" max="6419" width="9.140625" customWidth="1"/>
    <col min="6657" max="6657" width="8.7109375" customWidth="1"/>
    <col min="6658" max="6664" width="11.7109375" customWidth="1"/>
    <col min="6668" max="6668" width="7.28515625" customWidth="1"/>
    <col min="6669" max="6669" width="6.140625" customWidth="1"/>
    <col min="6670" max="6670" width="6.7109375" customWidth="1"/>
    <col min="6671" max="6673" width="9.140625" customWidth="1"/>
    <col min="6675" max="6675" width="9.140625" customWidth="1"/>
    <col min="6913" max="6913" width="8.7109375" customWidth="1"/>
    <col min="6914" max="6920" width="11.7109375" customWidth="1"/>
    <col min="6924" max="6924" width="7.28515625" customWidth="1"/>
    <col min="6925" max="6925" width="6.140625" customWidth="1"/>
    <col min="6926" max="6926" width="6.7109375" customWidth="1"/>
    <col min="6927" max="6929" width="9.140625" customWidth="1"/>
    <col min="6931" max="6931" width="9.140625" customWidth="1"/>
    <col min="7169" max="7169" width="8.7109375" customWidth="1"/>
    <col min="7170" max="7176" width="11.7109375" customWidth="1"/>
    <col min="7180" max="7180" width="7.28515625" customWidth="1"/>
    <col min="7181" max="7181" width="6.140625" customWidth="1"/>
    <col min="7182" max="7182" width="6.7109375" customWidth="1"/>
    <col min="7183" max="7185" width="9.140625" customWidth="1"/>
    <col min="7187" max="7187" width="9.140625" customWidth="1"/>
    <col min="7425" max="7425" width="8.7109375" customWidth="1"/>
    <col min="7426" max="7432" width="11.7109375" customWidth="1"/>
    <col min="7436" max="7436" width="7.28515625" customWidth="1"/>
    <col min="7437" max="7437" width="6.140625" customWidth="1"/>
    <col min="7438" max="7438" width="6.7109375" customWidth="1"/>
    <col min="7439" max="7441" width="9.140625" customWidth="1"/>
    <col min="7443" max="7443" width="9.140625" customWidth="1"/>
    <col min="7681" max="7681" width="8.7109375" customWidth="1"/>
    <col min="7682" max="7688" width="11.7109375" customWidth="1"/>
    <col min="7692" max="7692" width="7.28515625" customWidth="1"/>
    <col min="7693" max="7693" width="6.140625" customWidth="1"/>
    <col min="7694" max="7694" width="6.7109375" customWidth="1"/>
    <col min="7695" max="7697" width="9.140625" customWidth="1"/>
    <col min="7699" max="7699" width="9.140625" customWidth="1"/>
    <col min="7937" max="7937" width="8.7109375" customWidth="1"/>
    <col min="7938" max="7944" width="11.7109375" customWidth="1"/>
    <col min="7948" max="7948" width="7.28515625" customWidth="1"/>
    <col min="7949" max="7949" width="6.140625" customWidth="1"/>
    <col min="7950" max="7950" width="6.7109375" customWidth="1"/>
    <col min="7951" max="7953" width="9.140625" customWidth="1"/>
    <col min="7955" max="7955" width="9.140625" customWidth="1"/>
    <col min="8193" max="8193" width="8.7109375" customWidth="1"/>
    <col min="8194" max="8200" width="11.7109375" customWidth="1"/>
    <col min="8204" max="8204" width="7.28515625" customWidth="1"/>
    <col min="8205" max="8205" width="6.140625" customWidth="1"/>
    <col min="8206" max="8206" width="6.7109375" customWidth="1"/>
    <col min="8207" max="8209" width="9.140625" customWidth="1"/>
    <col min="8211" max="8211" width="9.140625" customWidth="1"/>
    <col min="8449" max="8449" width="8.7109375" customWidth="1"/>
    <col min="8450" max="8456" width="11.7109375" customWidth="1"/>
    <col min="8460" max="8460" width="7.28515625" customWidth="1"/>
    <col min="8461" max="8461" width="6.140625" customWidth="1"/>
    <col min="8462" max="8462" width="6.7109375" customWidth="1"/>
    <col min="8463" max="8465" width="9.140625" customWidth="1"/>
    <col min="8467" max="8467" width="9.140625" customWidth="1"/>
    <col min="8705" max="8705" width="8.7109375" customWidth="1"/>
    <col min="8706" max="8712" width="11.7109375" customWidth="1"/>
    <col min="8716" max="8716" width="7.28515625" customWidth="1"/>
    <col min="8717" max="8717" width="6.140625" customWidth="1"/>
    <col min="8718" max="8718" width="6.7109375" customWidth="1"/>
    <col min="8719" max="8721" width="9.140625" customWidth="1"/>
    <col min="8723" max="8723" width="9.140625" customWidth="1"/>
    <col min="8961" max="8961" width="8.7109375" customWidth="1"/>
    <col min="8962" max="8968" width="11.7109375" customWidth="1"/>
    <col min="8972" max="8972" width="7.28515625" customWidth="1"/>
    <col min="8973" max="8973" width="6.140625" customWidth="1"/>
    <col min="8974" max="8974" width="6.7109375" customWidth="1"/>
    <col min="8975" max="8977" width="9.140625" customWidth="1"/>
    <col min="8979" max="8979" width="9.140625" customWidth="1"/>
    <col min="9217" max="9217" width="8.7109375" customWidth="1"/>
    <col min="9218" max="9224" width="11.7109375" customWidth="1"/>
    <col min="9228" max="9228" width="7.28515625" customWidth="1"/>
    <col min="9229" max="9229" width="6.140625" customWidth="1"/>
    <col min="9230" max="9230" width="6.7109375" customWidth="1"/>
    <col min="9231" max="9233" width="9.140625" customWidth="1"/>
    <col min="9235" max="9235" width="9.140625" customWidth="1"/>
    <col min="9473" max="9473" width="8.7109375" customWidth="1"/>
    <col min="9474" max="9480" width="11.7109375" customWidth="1"/>
    <col min="9484" max="9484" width="7.28515625" customWidth="1"/>
    <col min="9485" max="9485" width="6.140625" customWidth="1"/>
    <col min="9486" max="9486" width="6.7109375" customWidth="1"/>
    <col min="9487" max="9489" width="9.140625" customWidth="1"/>
    <col min="9491" max="9491" width="9.140625" customWidth="1"/>
    <col min="9729" max="9729" width="8.7109375" customWidth="1"/>
    <col min="9730" max="9736" width="11.7109375" customWidth="1"/>
    <col min="9740" max="9740" width="7.28515625" customWidth="1"/>
    <col min="9741" max="9741" width="6.140625" customWidth="1"/>
    <col min="9742" max="9742" width="6.7109375" customWidth="1"/>
    <col min="9743" max="9745" width="9.140625" customWidth="1"/>
    <col min="9747" max="9747" width="9.140625" customWidth="1"/>
    <col min="9985" max="9985" width="8.7109375" customWidth="1"/>
    <col min="9986" max="9992" width="11.7109375" customWidth="1"/>
    <col min="9996" max="9996" width="7.28515625" customWidth="1"/>
    <col min="9997" max="9997" width="6.140625" customWidth="1"/>
    <col min="9998" max="9998" width="6.7109375" customWidth="1"/>
    <col min="9999" max="10001" width="9.140625" customWidth="1"/>
    <col min="10003" max="10003" width="9.140625" customWidth="1"/>
    <col min="10241" max="10241" width="8.7109375" customWidth="1"/>
    <col min="10242" max="10248" width="11.7109375" customWidth="1"/>
    <col min="10252" max="10252" width="7.28515625" customWidth="1"/>
    <col min="10253" max="10253" width="6.140625" customWidth="1"/>
    <col min="10254" max="10254" width="6.7109375" customWidth="1"/>
    <col min="10255" max="10257" width="9.140625" customWidth="1"/>
    <col min="10259" max="10259" width="9.140625" customWidth="1"/>
    <col min="10497" max="10497" width="8.7109375" customWidth="1"/>
    <col min="10498" max="10504" width="11.7109375" customWidth="1"/>
    <col min="10508" max="10508" width="7.28515625" customWidth="1"/>
    <col min="10509" max="10509" width="6.140625" customWidth="1"/>
    <col min="10510" max="10510" width="6.7109375" customWidth="1"/>
    <col min="10511" max="10513" width="9.140625" customWidth="1"/>
    <col min="10515" max="10515" width="9.140625" customWidth="1"/>
    <col min="10753" max="10753" width="8.7109375" customWidth="1"/>
    <col min="10754" max="10760" width="11.7109375" customWidth="1"/>
    <col min="10764" max="10764" width="7.28515625" customWidth="1"/>
    <col min="10765" max="10765" width="6.140625" customWidth="1"/>
    <col min="10766" max="10766" width="6.7109375" customWidth="1"/>
    <col min="10767" max="10769" width="9.140625" customWidth="1"/>
    <col min="10771" max="10771" width="9.140625" customWidth="1"/>
    <col min="11009" max="11009" width="8.7109375" customWidth="1"/>
    <col min="11010" max="11016" width="11.7109375" customWidth="1"/>
    <col min="11020" max="11020" width="7.28515625" customWidth="1"/>
    <col min="11021" max="11021" width="6.140625" customWidth="1"/>
    <col min="11022" max="11022" width="6.7109375" customWidth="1"/>
    <col min="11023" max="11025" width="9.140625" customWidth="1"/>
    <col min="11027" max="11027" width="9.140625" customWidth="1"/>
    <col min="11265" max="11265" width="8.7109375" customWidth="1"/>
    <col min="11266" max="11272" width="11.7109375" customWidth="1"/>
    <col min="11276" max="11276" width="7.28515625" customWidth="1"/>
    <col min="11277" max="11277" width="6.140625" customWidth="1"/>
    <col min="11278" max="11278" width="6.7109375" customWidth="1"/>
    <col min="11279" max="11281" width="9.140625" customWidth="1"/>
    <col min="11283" max="11283" width="9.140625" customWidth="1"/>
    <col min="11521" max="11521" width="8.7109375" customWidth="1"/>
    <col min="11522" max="11528" width="11.7109375" customWidth="1"/>
    <col min="11532" max="11532" width="7.28515625" customWidth="1"/>
    <col min="11533" max="11533" width="6.140625" customWidth="1"/>
    <col min="11534" max="11534" width="6.7109375" customWidth="1"/>
    <col min="11535" max="11537" width="9.140625" customWidth="1"/>
    <col min="11539" max="11539" width="9.140625" customWidth="1"/>
    <col min="11777" max="11777" width="8.7109375" customWidth="1"/>
    <col min="11778" max="11784" width="11.7109375" customWidth="1"/>
    <col min="11788" max="11788" width="7.28515625" customWidth="1"/>
    <col min="11789" max="11789" width="6.140625" customWidth="1"/>
    <col min="11790" max="11790" width="6.7109375" customWidth="1"/>
    <col min="11791" max="11793" width="9.140625" customWidth="1"/>
    <col min="11795" max="11795" width="9.140625" customWidth="1"/>
    <col min="12033" max="12033" width="8.7109375" customWidth="1"/>
    <col min="12034" max="12040" width="11.7109375" customWidth="1"/>
    <col min="12044" max="12044" width="7.28515625" customWidth="1"/>
    <col min="12045" max="12045" width="6.140625" customWidth="1"/>
    <col min="12046" max="12046" width="6.7109375" customWidth="1"/>
    <col min="12047" max="12049" width="9.140625" customWidth="1"/>
    <col min="12051" max="12051" width="9.140625" customWidth="1"/>
    <col min="12289" max="12289" width="8.7109375" customWidth="1"/>
    <col min="12290" max="12296" width="11.7109375" customWidth="1"/>
    <col min="12300" max="12300" width="7.28515625" customWidth="1"/>
    <col min="12301" max="12301" width="6.140625" customWidth="1"/>
    <col min="12302" max="12302" width="6.7109375" customWidth="1"/>
    <col min="12303" max="12305" width="9.140625" customWidth="1"/>
    <col min="12307" max="12307" width="9.140625" customWidth="1"/>
    <col min="12545" max="12545" width="8.7109375" customWidth="1"/>
    <col min="12546" max="12552" width="11.7109375" customWidth="1"/>
    <col min="12556" max="12556" width="7.28515625" customWidth="1"/>
    <col min="12557" max="12557" width="6.140625" customWidth="1"/>
    <col min="12558" max="12558" width="6.7109375" customWidth="1"/>
    <col min="12559" max="12561" width="9.140625" customWidth="1"/>
    <col min="12563" max="12563" width="9.140625" customWidth="1"/>
    <col min="12801" max="12801" width="8.7109375" customWidth="1"/>
    <col min="12802" max="12808" width="11.7109375" customWidth="1"/>
    <col min="12812" max="12812" width="7.28515625" customWidth="1"/>
    <col min="12813" max="12813" width="6.140625" customWidth="1"/>
    <col min="12814" max="12814" width="6.7109375" customWidth="1"/>
    <col min="12815" max="12817" width="9.140625" customWidth="1"/>
    <col min="12819" max="12819" width="9.140625" customWidth="1"/>
    <col min="13057" max="13057" width="8.7109375" customWidth="1"/>
    <col min="13058" max="13064" width="11.7109375" customWidth="1"/>
    <col min="13068" max="13068" width="7.28515625" customWidth="1"/>
    <col min="13069" max="13069" width="6.140625" customWidth="1"/>
    <col min="13070" max="13070" width="6.7109375" customWidth="1"/>
    <col min="13071" max="13073" width="9.140625" customWidth="1"/>
    <col min="13075" max="13075" width="9.140625" customWidth="1"/>
    <col min="13313" max="13313" width="8.7109375" customWidth="1"/>
    <col min="13314" max="13320" width="11.7109375" customWidth="1"/>
    <col min="13324" max="13324" width="7.28515625" customWidth="1"/>
    <col min="13325" max="13325" width="6.140625" customWidth="1"/>
    <col min="13326" max="13326" width="6.7109375" customWidth="1"/>
    <col min="13327" max="13329" width="9.140625" customWidth="1"/>
    <col min="13331" max="13331" width="9.140625" customWidth="1"/>
    <col min="13569" max="13569" width="8.7109375" customWidth="1"/>
    <col min="13570" max="13576" width="11.7109375" customWidth="1"/>
    <col min="13580" max="13580" width="7.28515625" customWidth="1"/>
    <col min="13581" max="13581" width="6.140625" customWidth="1"/>
    <col min="13582" max="13582" width="6.7109375" customWidth="1"/>
    <col min="13583" max="13585" width="9.140625" customWidth="1"/>
    <col min="13587" max="13587" width="9.140625" customWidth="1"/>
    <col min="13825" max="13825" width="8.7109375" customWidth="1"/>
    <col min="13826" max="13832" width="11.7109375" customWidth="1"/>
    <col min="13836" max="13836" width="7.28515625" customWidth="1"/>
    <col min="13837" max="13837" width="6.140625" customWidth="1"/>
    <col min="13838" max="13838" width="6.7109375" customWidth="1"/>
    <col min="13839" max="13841" width="9.140625" customWidth="1"/>
    <col min="13843" max="13843" width="9.140625" customWidth="1"/>
    <col min="14081" max="14081" width="8.7109375" customWidth="1"/>
    <col min="14082" max="14088" width="11.7109375" customWidth="1"/>
    <col min="14092" max="14092" width="7.28515625" customWidth="1"/>
    <col min="14093" max="14093" width="6.140625" customWidth="1"/>
    <col min="14094" max="14094" width="6.7109375" customWidth="1"/>
    <col min="14095" max="14097" width="9.140625" customWidth="1"/>
    <col min="14099" max="14099" width="9.140625" customWidth="1"/>
    <col min="14337" max="14337" width="8.7109375" customWidth="1"/>
    <col min="14338" max="14344" width="11.7109375" customWidth="1"/>
    <col min="14348" max="14348" width="7.28515625" customWidth="1"/>
    <col min="14349" max="14349" width="6.140625" customWidth="1"/>
    <col min="14350" max="14350" width="6.7109375" customWidth="1"/>
    <col min="14351" max="14353" width="9.140625" customWidth="1"/>
    <col min="14355" max="14355" width="9.140625" customWidth="1"/>
    <col min="14593" max="14593" width="8.7109375" customWidth="1"/>
    <col min="14594" max="14600" width="11.7109375" customWidth="1"/>
    <col min="14604" max="14604" width="7.28515625" customWidth="1"/>
    <col min="14605" max="14605" width="6.140625" customWidth="1"/>
    <col min="14606" max="14606" width="6.7109375" customWidth="1"/>
    <col min="14607" max="14609" width="9.140625" customWidth="1"/>
    <col min="14611" max="14611" width="9.140625" customWidth="1"/>
    <col min="14849" max="14849" width="8.7109375" customWidth="1"/>
    <col min="14850" max="14856" width="11.7109375" customWidth="1"/>
    <col min="14860" max="14860" width="7.28515625" customWidth="1"/>
    <col min="14861" max="14861" width="6.140625" customWidth="1"/>
    <col min="14862" max="14862" width="6.7109375" customWidth="1"/>
    <col min="14863" max="14865" width="9.140625" customWidth="1"/>
    <col min="14867" max="14867" width="9.140625" customWidth="1"/>
    <col min="15105" max="15105" width="8.7109375" customWidth="1"/>
    <col min="15106" max="15112" width="11.7109375" customWidth="1"/>
    <col min="15116" max="15116" width="7.28515625" customWidth="1"/>
    <col min="15117" max="15117" width="6.140625" customWidth="1"/>
    <col min="15118" max="15118" width="6.7109375" customWidth="1"/>
    <col min="15119" max="15121" width="9.140625" customWidth="1"/>
    <col min="15123" max="15123" width="9.140625" customWidth="1"/>
    <col min="15361" max="15361" width="8.7109375" customWidth="1"/>
    <col min="15362" max="15368" width="11.7109375" customWidth="1"/>
    <col min="15372" max="15372" width="7.28515625" customWidth="1"/>
    <col min="15373" max="15373" width="6.140625" customWidth="1"/>
    <col min="15374" max="15374" width="6.7109375" customWidth="1"/>
    <col min="15375" max="15377" width="9.140625" customWidth="1"/>
    <col min="15379" max="15379" width="9.140625" customWidth="1"/>
    <col min="15617" max="15617" width="8.7109375" customWidth="1"/>
    <col min="15618" max="15624" width="11.7109375" customWidth="1"/>
    <col min="15628" max="15628" width="7.28515625" customWidth="1"/>
    <col min="15629" max="15629" width="6.140625" customWidth="1"/>
    <col min="15630" max="15630" width="6.7109375" customWidth="1"/>
    <col min="15631" max="15633" width="9.140625" customWidth="1"/>
    <col min="15635" max="15635" width="9.140625" customWidth="1"/>
    <col min="15873" max="15873" width="8.7109375" customWidth="1"/>
    <col min="15874" max="15880" width="11.7109375" customWidth="1"/>
    <col min="15884" max="15884" width="7.28515625" customWidth="1"/>
    <col min="15885" max="15885" width="6.140625" customWidth="1"/>
    <col min="15886" max="15886" width="6.7109375" customWidth="1"/>
    <col min="15887" max="15889" width="9.140625" customWidth="1"/>
    <col min="15891" max="15891" width="9.140625" customWidth="1"/>
    <col min="16129" max="16129" width="8.7109375" customWidth="1"/>
    <col min="16130" max="16136" width="11.7109375" customWidth="1"/>
    <col min="16140" max="16140" width="7.28515625" customWidth="1"/>
    <col min="16141" max="16141" width="6.140625" customWidth="1"/>
    <col min="16142" max="16142" width="6.7109375" customWidth="1"/>
    <col min="16143" max="16145" width="9.140625" customWidth="1"/>
    <col min="16147" max="16147" width="9.140625" customWidth="1"/>
  </cols>
  <sheetData>
    <row r="1" spans="1:23" x14ac:dyDescent="0.2">
      <c r="B1" s="92" t="s">
        <v>765</v>
      </c>
      <c r="C1" s="92" t="s">
        <v>766</v>
      </c>
      <c r="D1" s="92" t="s">
        <v>767</v>
      </c>
      <c r="E1" s="92" t="s">
        <v>768</v>
      </c>
      <c r="F1" s="92" t="s">
        <v>769</v>
      </c>
      <c r="G1" s="92" t="s">
        <v>770</v>
      </c>
      <c r="H1" s="92" t="s">
        <v>771</v>
      </c>
      <c r="I1" s="639" t="s">
        <v>772</v>
      </c>
      <c r="J1" s="640"/>
      <c r="K1" s="640"/>
      <c r="L1" s="641"/>
      <c r="M1" s="50" t="s">
        <v>773</v>
      </c>
      <c r="N1" s="57" t="s">
        <v>290</v>
      </c>
      <c r="O1" s="11" t="s">
        <v>67</v>
      </c>
      <c r="P1" s="39" t="s">
        <v>62</v>
      </c>
      <c r="Q1" s="39" t="s">
        <v>69</v>
      </c>
      <c r="R1" s="39" t="s">
        <v>65</v>
      </c>
      <c r="S1" s="11" t="s">
        <v>64</v>
      </c>
      <c r="U1" s="4"/>
    </row>
    <row r="2" spans="1:23" x14ac:dyDescent="0.2">
      <c r="A2" s="623">
        <v>10000</v>
      </c>
      <c r="B2" s="94" t="s">
        <v>774</v>
      </c>
      <c r="C2" s="94" t="s">
        <v>775</v>
      </c>
      <c r="D2" s="94"/>
      <c r="E2" s="94"/>
      <c r="F2" s="94"/>
      <c r="G2" s="94"/>
      <c r="H2" s="94"/>
      <c r="I2" s="95"/>
      <c r="J2" s="96"/>
      <c r="K2" s="96"/>
      <c r="L2" s="96"/>
      <c r="M2" s="627" t="s">
        <v>2389</v>
      </c>
      <c r="N2" s="97"/>
      <c r="O2" s="620">
        <v>300</v>
      </c>
      <c r="P2" s="620">
        <v>450</v>
      </c>
      <c r="Q2" s="620">
        <v>550</v>
      </c>
      <c r="R2" s="621">
        <v>700</v>
      </c>
      <c r="S2" s="620">
        <v>850</v>
      </c>
    </row>
    <row r="3" spans="1:23" x14ac:dyDescent="0.2">
      <c r="A3" s="624"/>
      <c r="B3" s="94" t="s">
        <v>774</v>
      </c>
      <c r="C3" s="94" t="s">
        <v>775</v>
      </c>
      <c r="D3" s="94"/>
      <c r="E3" s="94"/>
      <c r="F3" s="94"/>
      <c r="G3" s="94"/>
      <c r="H3" s="94"/>
      <c r="I3" s="158" t="s">
        <v>1178</v>
      </c>
      <c r="J3" s="114"/>
      <c r="K3" s="114"/>
      <c r="L3" s="114"/>
      <c r="M3" s="115"/>
      <c r="N3" s="157"/>
      <c r="O3" s="620"/>
      <c r="P3" s="620"/>
      <c r="Q3" s="20"/>
      <c r="R3" s="622"/>
      <c r="S3" s="620" t="s">
        <v>961</v>
      </c>
      <c r="W3" s="19" t="s">
        <v>2385</v>
      </c>
    </row>
    <row r="4" spans="1:23" x14ac:dyDescent="0.2">
      <c r="A4" s="624"/>
      <c r="B4" s="57" t="s">
        <v>774</v>
      </c>
      <c r="C4" s="57" t="s">
        <v>776</v>
      </c>
      <c r="D4" s="57"/>
      <c r="E4" s="57"/>
      <c r="F4" s="57"/>
      <c r="G4" s="57"/>
      <c r="H4" s="57"/>
      <c r="I4" s="99"/>
      <c r="J4" s="100"/>
      <c r="K4" s="100"/>
      <c r="L4" s="100"/>
      <c r="M4" s="628" t="s">
        <v>2389</v>
      </c>
      <c r="N4" s="102"/>
      <c r="O4" s="620">
        <v>2000</v>
      </c>
      <c r="P4" s="620">
        <v>4000</v>
      </c>
      <c r="Q4" s="620">
        <v>6000</v>
      </c>
      <c r="R4" s="621">
        <v>8000</v>
      </c>
      <c r="S4" s="620">
        <v>10000</v>
      </c>
    </row>
    <row r="5" spans="1:23" x14ac:dyDescent="0.2">
      <c r="A5" s="624"/>
      <c r="B5" s="57" t="s">
        <v>774</v>
      </c>
      <c r="C5" s="57" t="s">
        <v>163</v>
      </c>
      <c r="D5" s="57"/>
      <c r="E5" s="57"/>
      <c r="F5" s="57"/>
      <c r="G5" s="57"/>
      <c r="H5" s="57"/>
      <c r="I5" s="99"/>
      <c r="J5" s="100"/>
      <c r="K5" s="100"/>
      <c r="L5" s="100"/>
      <c r="M5" s="628" t="s">
        <v>2389</v>
      </c>
      <c r="N5" s="102"/>
      <c r="O5" s="620">
        <v>450</v>
      </c>
      <c r="P5" s="620">
        <v>900</v>
      </c>
      <c r="Q5" s="620">
        <v>2000</v>
      </c>
      <c r="R5" s="621">
        <v>2750</v>
      </c>
      <c r="S5" s="620">
        <v>3600</v>
      </c>
    </row>
    <row r="6" spans="1:23" x14ac:dyDescent="0.2">
      <c r="A6" s="624"/>
      <c r="B6" s="632" t="s">
        <v>777</v>
      </c>
      <c r="C6" s="124" t="s">
        <v>2391</v>
      </c>
      <c r="D6" s="57"/>
      <c r="E6" s="57"/>
      <c r="F6" s="57" t="s">
        <v>146</v>
      </c>
      <c r="G6" s="57"/>
      <c r="H6" s="57"/>
      <c r="I6" s="104"/>
      <c r="J6" s="105"/>
      <c r="K6" s="105"/>
      <c r="L6" s="105"/>
      <c r="M6" s="629" t="s">
        <v>2390</v>
      </c>
      <c r="N6" s="645"/>
      <c r="O6" s="20"/>
      <c r="P6" s="20"/>
      <c r="Q6" s="620"/>
      <c r="R6" s="622"/>
      <c r="S6" s="620" t="s">
        <v>345</v>
      </c>
    </row>
    <row r="7" spans="1:23" x14ac:dyDescent="0.2">
      <c r="A7" s="625"/>
      <c r="B7" s="124" t="s">
        <v>135</v>
      </c>
      <c r="C7" s="57" t="s">
        <v>163</v>
      </c>
      <c r="D7" s="57"/>
      <c r="E7" s="124" t="s">
        <v>146</v>
      </c>
      <c r="F7" s="57"/>
      <c r="G7" s="57"/>
      <c r="H7" s="57"/>
      <c r="I7" s="109" t="s">
        <v>2384</v>
      </c>
      <c r="J7" s="105"/>
      <c r="K7" s="105"/>
      <c r="L7" s="105"/>
      <c r="M7" s="629" t="s">
        <v>2390</v>
      </c>
      <c r="N7" s="106"/>
      <c r="O7" s="620">
        <v>35000</v>
      </c>
      <c r="P7" s="620" t="s">
        <v>345</v>
      </c>
      <c r="Q7" s="620" t="s">
        <v>345</v>
      </c>
      <c r="R7" s="620" t="s">
        <v>345</v>
      </c>
      <c r="S7" s="620" t="s">
        <v>345</v>
      </c>
    </row>
    <row r="8" spans="1:23" x14ac:dyDescent="0.2">
      <c r="A8" s="623">
        <v>50000</v>
      </c>
      <c r="B8" s="57" t="s">
        <v>777</v>
      </c>
      <c r="C8" s="57" t="s">
        <v>775</v>
      </c>
      <c r="D8" s="57"/>
      <c r="E8" s="137"/>
      <c r="F8" s="57"/>
      <c r="G8" s="57"/>
      <c r="H8" s="57"/>
      <c r="I8" s="95" t="s">
        <v>8</v>
      </c>
      <c r="J8" s="96"/>
      <c r="K8" s="96"/>
      <c r="L8" s="96"/>
      <c r="M8" s="627" t="s">
        <v>2389</v>
      </c>
      <c r="N8" s="97"/>
      <c r="O8" s="620">
        <v>250</v>
      </c>
      <c r="P8" s="620">
        <v>500</v>
      </c>
      <c r="Q8" s="620">
        <v>800</v>
      </c>
      <c r="R8" s="621">
        <v>1300</v>
      </c>
      <c r="S8" s="620">
        <v>1800</v>
      </c>
    </row>
    <row r="9" spans="1:23" x14ac:dyDescent="0.2">
      <c r="A9" s="624"/>
      <c r="B9" s="57" t="s">
        <v>777</v>
      </c>
      <c r="C9" s="57" t="s">
        <v>775</v>
      </c>
      <c r="D9" s="57"/>
      <c r="E9" s="137"/>
      <c r="F9" s="57"/>
      <c r="G9" s="57" t="s">
        <v>146</v>
      </c>
      <c r="H9" s="57"/>
      <c r="I9" s="99" t="s">
        <v>778</v>
      </c>
      <c r="J9" s="100"/>
      <c r="K9" s="100"/>
      <c r="L9" s="100"/>
      <c r="M9" s="628" t="s">
        <v>2390</v>
      </c>
      <c r="N9" s="107"/>
      <c r="O9" s="20"/>
      <c r="P9" s="20"/>
      <c r="Q9" s="20"/>
      <c r="R9" s="622"/>
      <c r="S9" s="620" t="s">
        <v>961</v>
      </c>
    </row>
    <row r="10" spans="1:23" x14ac:dyDescent="0.2">
      <c r="A10" s="624"/>
      <c r="B10" s="57" t="s">
        <v>777</v>
      </c>
      <c r="C10" s="57" t="s">
        <v>163</v>
      </c>
      <c r="D10" s="57"/>
      <c r="E10" s="137"/>
      <c r="F10" s="57"/>
      <c r="G10" s="57"/>
      <c r="H10" s="57"/>
      <c r="I10" s="159" t="s">
        <v>2386</v>
      </c>
      <c r="J10" s="100"/>
      <c r="K10" s="100"/>
      <c r="L10" s="100"/>
      <c r="M10" s="628" t="s">
        <v>2390</v>
      </c>
      <c r="N10" s="107"/>
      <c r="O10" s="620">
        <v>350</v>
      </c>
      <c r="P10" s="620">
        <v>700</v>
      </c>
      <c r="Q10" s="20"/>
      <c r="R10" s="622"/>
      <c r="S10" s="620">
        <v>1700</v>
      </c>
    </row>
    <row r="11" spans="1:23" x14ac:dyDescent="0.2">
      <c r="A11" s="624"/>
      <c r="B11" s="57" t="s">
        <v>777</v>
      </c>
      <c r="C11" s="57" t="s">
        <v>163</v>
      </c>
      <c r="D11" s="57"/>
      <c r="E11" s="137"/>
      <c r="F11" s="57" t="s">
        <v>146</v>
      </c>
      <c r="G11" s="57"/>
      <c r="H11" s="57"/>
      <c r="I11" s="99" t="s">
        <v>780</v>
      </c>
      <c r="J11" s="100"/>
      <c r="K11" s="100"/>
      <c r="L11" s="100"/>
      <c r="M11" s="628" t="s">
        <v>2390</v>
      </c>
      <c r="N11" s="107"/>
      <c r="O11" s="620">
        <v>200</v>
      </c>
      <c r="P11" s="620">
        <v>400</v>
      </c>
      <c r="Q11" s="20"/>
      <c r="R11" s="622"/>
      <c r="S11" s="620">
        <v>880</v>
      </c>
    </row>
    <row r="12" spans="1:23" x14ac:dyDescent="0.2">
      <c r="A12" s="624"/>
      <c r="B12" s="57" t="s">
        <v>777</v>
      </c>
      <c r="C12" s="57" t="s">
        <v>163</v>
      </c>
      <c r="D12" s="57"/>
      <c r="E12" s="137"/>
      <c r="F12" s="57"/>
      <c r="G12" s="57"/>
      <c r="H12" s="57" t="s">
        <v>146</v>
      </c>
      <c r="I12" s="159" t="s">
        <v>781</v>
      </c>
      <c r="J12" s="100"/>
      <c r="K12" s="100"/>
      <c r="L12" s="100"/>
      <c r="M12" s="628" t="s">
        <v>2389</v>
      </c>
      <c r="N12" s="107"/>
      <c r="O12" s="620">
        <v>450</v>
      </c>
      <c r="P12" s="620">
        <v>1100</v>
      </c>
      <c r="Q12" s="620">
        <v>1400</v>
      </c>
      <c r="R12" s="621">
        <v>1800</v>
      </c>
      <c r="S12" s="620">
        <v>2250</v>
      </c>
    </row>
    <row r="13" spans="1:23" x14ac:dyDescent="0.2">
      <c r="A13" s="624"/>
      <c r="B13" s="57" t="s">
        <v>777</v>
      </c>
      <c r="C13" s="108" t="s">
        <v>163</v>
      </c>
      <c r="D13" s="108"/>
      <c r="E13" s="108"/>
      <c r="F13" s="108" t="s">
        <v>146</v>
      </c>
      <c r="G13" s="108"/>
      <c r="H13" s="108" t="s">
        <v>146</v>
      </c>
      <c r="I13" s="109" t="s">
        <v>782</v>
      </c>
      <c r="J13" s="105"/>
      <c r="K13" s="105"/>
      <c r="L13" s="105"/>
      <c r="M13" s="629" t="s">
        <v>2389</v>
      </c>
      <c r="N13" s="110"/>
      <c r="O13" s="620">
        <v>300</v>
      </c>
      <c r="P13" s="620">
        <v>700</v>
      </c>
      <c r="Q13" s="620">
        <v>900</v>
      </c>
      <c r="R13" s="620">
        <v>1200</v>
      </c>
      <c r="S13" s="620">
        <v>1500</v>
      </c>
    </row>
    <row r="14" spans="1:23" x14ac:dyDescent="0.2">
      <c r="A14" s="625"/>
      <c r="B14" s="57" t="s">
        <v>777</v>
      </c>
      <c r="C14" s="108" t="s">
        <v>135</v>
      </c>
      <c r="D14" s="108"/>
      <c r="E14" s="108" t="s">
        <v>146</v>
      </c>
      <c r="F14" s="108"/>
      <c r="G14" s="108"/>
      <c r="H14" s="108"/>
      <c r="I14" s="109" t="s">
        <v>960</v>
      </c>
      <c r="J14" s="105"/>
      <c r="K14" s="105"/>
      <c r="L14" s="105"/>
      <c r="M14" s="629" t="s">
        <v>2390</v>
      </c>
      <c r="N14" s="110"/>
      <c r="O14" s="620"/>
      <c r="P14" s="620"/>
      <c r="Q14" s="626" t="s">
        <v>962</v>
      </c>
      <c r="R14" s="622"/>
      <c r="S14" s="550"/>
    </row>
    <row r="15" spans="1:23" x14ac:dyDescent="0.2">
      <c r="A15" s="98">
        <v>100000</v>
      </c>
      <c r="B15" s="57" t="s">
        <v>774</v>
      </c>
      <c r="C15" s="57" t="s">
        <v>775</v>
      </c>
      <c r="D15" s="57"/>
      <c r="E15" s="57"/>
      <c r="F15" s="57"/>
      <c r="G15" s="57"/>
      <c r="H15" s="57"/>
      <c r="I15" s="95"/>
      <c r="J15" s="96"/>
      <c r="K15" s="96"/>
      <c r="L15" s="96"/>
      <c r="M15" s="627" t="s">
        <v>2389</v>
      </c>
      <c r="N15" s="97"/>
      <c r="O15" s="620">
        <v>200</v>
      </c>
      <c r="P15" s="620">
        <v>450</v>
      </c>
      <c r="Q15" s="620">
        <v>750</v>
      </c>
      <c r="R15" s="621">
        <v>1100</v>
      </c>
      <c r="S15" s="620">
        <v>1500</v>
      </c>
    </row>
    <row r="16" spans="1:23" x14ac:dyDescent="0.2">
      <c r="A16" s="98"/>
      <c r="B16" s="57" t="s">
        <v>774</v>
      </c>
      <c r="C16" s="57" t="s">
        <v>775</v>
      </c>
      <c r="D16" s="57"/>
      <c r="E16" s="57" t="s">
        <v>146</v>
      </c>
      <c r="F16" s="57"/>
      <c r="G16" s="57"/>
      <c r="H16" s="57"/>
      <c r="I16" s="99" t="s">
        <v>783</v>
      </c>
      <c r="J16" s="100"/>
      <c r="K16" s="100"/>
      <c r="L16" s="100"/>
      <c r="M16" s="628" t="s">
        <v>2390</v>
      </c>
      <c r="N16" s="107"/>
      <c r="O16" s="620">
        <v>20000</v>
      </c>
      <c r="P16" s="620">
        <v>40000</v>
      </c>
      <c r="Q16" s="620">
        <v>60000</v>
      </c>
      <c r="R16" s="621">
        <v>90000</v>
      </c>
      <c r="S16" s="620">
        <v>120000</v>
      </c>
    </row>
    <row r="17" spans="1:23" x14ac:dyDescent="0.2">
      <c r="A17" s="98"/>
      <c r="B17" s="57" t="s">
        <v>774</v>
      </c>
      <c r="C17" s="57" t="s">
        <v>163</v>
      </c>
      <c r="D17" s="57"/>
      <c r="E17" s="57"/>
      <c r="F17" s="57"/>
      <c r="G17" s="57"/>
      <c r="H17" s="57"/>
      <c r="I17" s="99"/>
      <c r="J17" s="100"/>
      <c r="K17" s="100"/>
      <c r="L17" s="100"/>
      <c r="M17" s="628" t="s">
        <v>2389</v>
      </c>
      <c r="N17" s="102"/>
      <c r="O17" s="620">
        <v>200</v>
      </c>
      <c r="P17" s="620">
        <v>400</v>
      </c>
      <c r="Q17" s="620">
        <v>750</v>
      </c>
      <c r="R17" s="620">
        <v>950</v>
      </c>
      <c r="S17" s="620">
        <v>1200</v>
      </c>
    </row>
    <row r="18" spans="1:23" x14ac:dyDescent="0.2">
      <c r="A18" s="98"/>
      <c r="B18" s="57" t="s">
        <v>774</v>
      </c>
      <c r="C18" s="57" t="s">
        <v>163</v>
      </c>
      <c r="D18" s="57"/>
      <c r="E18" s="57" t="s">
        <v>146</v>
      </c>
      <c r="F18" s="57"/>
      <c r="G18" s="57"/>
      <c r="H18" s="57"/>
      <c r="I18" s="99"/>
      <c r="J18" s="100"/>
      <c r="K18" s="100"/>
      <c r="L18" s="100"/>
      <c r="M18" s="628" t="s">
        <v>2390</v>
      </c>
      <c r="N18" s="107"/>
      <c r="O18" s="620">
        <v>20000</v>
      </c>
      <c r="P18" s="620">
        <v>40000</v>
      </c>
      <c r="Q18" s="620">
        <v>60000</v>
      </c>
      <c r="R18" s="621">
        <v>90000</v>
      </c>
      <c r="S18" s="620">
        <v>120000</v>
      </c>
    </row>
    <row r="19" spans="1:23" x14ac:dyDescent="0.2">
      <c r="A19" s="98"/>
      <c r="B19" s="57" t="s">
        <v>777</v>
      </c>
      <c r="C19" s="57" t="s">
        <v>775</v>
      </c>
      <c r="D19" s="57"/>
      <c r="E19" s="57" t="s">
        <v>135</v>
      </c>
      <c r="F19" s="57"/>
      <c r="G19" s="57"/>
      <c r="H19" s="57"/>
      <c r="I19" s="99" t="s">
        <v>784</v>
      </c>
      <c r="J19" s="100"/>
      <c r="K19" s="100"/>
      <c r="L19" s="100"/>
      <c r="M19" s="628" t="s">
        <v>2389</v>
      </c>
      <c r="N19" s="107"/>
      <c r="O19" s="620">
        <v>20000</v>
      </c>
      <c r="P19" s="620">
        <v>40000</v>
      </c>
      <c r="Q19" s="620">
        <v>60000</v>
      </c>
      <c r="R19" s="621">
        <v>90000</v>
      </c>
      <c r="S19" s="620">
        <v>120000</v>
      </c>
      <c r="U19" s="19" t="s">
        <v>1996</v>
      </c>
    </row>
    <row r="20" spans="1:23" x14ac:dyDescent="0.2">
      <c r="A20" s="98"/>
      <c r="B20" s="57" t="s">
        <v>777</v>
      </c>
      <c r="C20" s="57" t="s">
        <v>163</v>
      </c>
      <c r="D20" s="57"/>
      <c r="E20" s="57"/>
      <c r="F20" s="57" t="s">
        <v>146</v>
      </c>
      <c r="G20" s="57"/>
      <c r="H20" s="57"/>
      <c r="I20" s="104" t="s">
        <v>785</v>
      </c>
      <c r="J20" s="105"/>
      <c r="K20" s="105"/>
      <c r="L20" s="105"/>
      <c r="M20" s="629" t="s">
        <v>2389</v>
      </c>
      <c r="N20" s="110"/>
      <c r="O20" s="620">
        <v>200</v>
      </c>
      <c r="P20" s="620">
        <v>360</v>
      </c>
      <c r="Q20" s="620">
        <v>540</v>
      </c>
      <c r="R20" s="621">
        <v>800</v>
      </c>
      <c r="S20" s="620">
        <v>1100</v>
      </c>
    </row>
    <row r="21" spans="1:23" x14ac:dyDescent="0.2">
      <c r="A21" s="98"/>
      <c r="B21" s="57" t="s">
        <v>163</v>
      </c>
      <c r="C21" s="57" t="s">
        <v>163</v>
      </c>
      <c r="D21" s="57"/>
      <c r="E21" s="57"/>
      <c r="F21" s="57"/>
      <c r="G21" s="57"/>
      <c r="H21" s="57"/>
      <c r="I21" s="104" t="s">
        <v>786</v>
      </c>
      <c r="J21" s="105"/>
      <c r="K21" s="105"/>
      <c r="L21" s="105"/>
      <c r="M21" s="629"/>
      <c r="N21" s="106"/>
      <c r="O21" s="20"/>
      <c r="P21" s="20"/>
      <c r="Q21" s="20"/>
      <c r="R21" s="622"/>
      <c r="S21" s="620" t="s">
        <v>345</v>
      </c>
    </row>
    <row r="22" spans="1:23" x14ac:dyDescent="0.2">
      <c r="A22" s="93" t="s">
        <v>301</v>
      </c>
      <c r="B22" s="57">
        <v>5600</v>
      </c>
      <c r="C22" s="57" t="s">
        <v>775</v>
      </c>
      <c r="D22" s="57" t="s">
        <v>787</v>
      </c>
      <c r="E22" s="57"/>
      <c r="F22" s="57"/>
      <c r="G22" s="57"/>
      <c r="H22" s="57"/>
      <c r="I22" s="95" t="s">
        <v>1081</v>
      </c>
      <c r="J22" s="96"/>
      <c r="K22" s="96"/>
      <c r="L22" s="96"/>
      <c r="M22" s="627" t="s">
        <v>2389</v>
      </c>
      <c r="N22" s="160"/>
      <c r="O22" s="620">
        <v>350</v>
      </c>
      <c r="P22" s="620">
        <v>750</v>
      </c>
      <c r="Q22" s="620">
        <v>950</v>
      </c>
      <c r="R22" s="621">
        <v>1200</v>
      </c>
      <c r="S22" s="620">
        <v>1500</v>
      </c>
      <c r="W22" t="s">
        <v>1287</v>
      </c>
    </row>
    <row r="23" spans="1:23" x14ac:dyDescent="0.2">
      <c r="A23" s="98"/>
      <c r="B23" s="57">
        <v>5600</v>
      </c>
      <c r="C23" s="57" t="s">
        <v>775</v>
      </c>
      <c r="D23" s="57" t="s">
        <v>787</v>
      </c>
      <c r="E23" s="57" t="s">
        <v>146</v>
      </c>
      <c r="F23" s="57"/>
      <c r="G23" s="57"/>
      <c r="H23" s="57"/>
      <c r="I23" s="99"/>
      <c r="J23" s="100"/>
      <c r="K23" s="100"/>
      <c r="L23" s="100"/>
      <c r="M23" s="628" t="s">
        <v>2389</v>
      </c>
      <c r="N23" s="161"/>
      <c r="O23" s="620">
        <v>700</v>
      </c>
      <c r="P23" s="620">
        <v>1500</v>
      </c>
      <c r="Q23" s="620">
        <v>1900</v>
      </c>
      <c r="R23" s="620">
        <v>2400</v>
      </c>
      <c r="S23" s="620">
        <v>3000</v>
      </c>
      <c r="W23" t="s">
        <v>1288</v>
      </c>
    </row>
    <row r="24" spans="1:23" x14ac:dyDescent="0.2">
      <c r="A24" s="98"/>
      <c r="B24" s="57">
        <v>5600</v>
      </c>
      <c r="C24" s="57" t="s">
        <v>776</v>
      </c>
      <c r="D24" s="57" t="s">
        <v>787</v>
      </c>
      <c r="E24" s="57" t="s">
        <v>146</v>
      </c>
      <c r="F24" s="57"/>
      <c r="G24" s="57"/>
      <c r="H24" s="57"/>
      <c r="I24" s="99" t="s">
        <v>1289</v>
      </c>
      <c r="J24" s="100"/>
      <c r="K24" s="100"/>
      <c r="L24" s="100"/>
      <c r="M24" s="628" t="s">
        <v>2389</v>
      </c>
      <c r="N24" s="161"/>
      <c r="O24" s="620">
        <v>800</v>
      </c>
      <c r="P24" s="620">
        <v>1400</v>
      </c>
      <c r="Q24" s="620">
        <v>1800</v>
      </c>
      <c r="R24" s="620">
        <v>2150</v>
      </c>
      <c r="S24" s="620">
        <v>2500</v>
      </c>
    </row>
    <row r="25" spans="1:23" x14ac:dyDescent="0.2">
      <c r="A25" s="98"/>
      <c r="B25" s="57">
        <v>5600</v>
      </c>
      <c r="C25" s="57" t="s">
        <v>775</v>
      </c>
      <c r="D25" s="57" t="s">
        <v>788</v>
      </c>
      <c r="E25" s="57"/>
      <c r="F25" s="57"/>
      <c r="G25" s="57"/>
      <c r="H25" s="57"/>
      <c r="I25" s="99"/>
      <c r="J25" s="100"/>
      <c r="K25" s="100"/>
      <c r="L25" s="100"/>
      <c r="M25" s="628" t="s">
        <v>2389</v>
      </c>
      <c r="N25" s="161"/>
      <c r="O25" s="620">
        <v>500</v>
      </c>
      <c r="P25" s="620">
        <v>1000</v>
      </c>
      <c r="Q25" s="620">
        <v>2000</v>
      </c>
      <c r="R25" s="620">
        <v>2500</v>
      </c>
      <c r="S25" s="620">
        <v>3000</v>
      </c>
      <c r="W25" t="s">
        <v>1285</v>
      </c>
    </row>
    <row r="26" spans="1:23" x14ac:dyDescent="0.2">
      <c r="A26" s="98"/>
      <c r="B26" s="57">
        <v>5600</v>
      </c>
      <c r="C26" s="57" t="s">
        <v>775</v>
      </c>
      <c r="D26" s="57" t="s">
        <v>788</v>
      </c>
      <c r="E26" s="57" t="s">
        <v>146</v>
      </c>
      <c r="F26" s="57"/>
      <c r="G26" s="57"/>
      <c r="H26" s="57"/>
      <c r="I26" s="99" t="s">
        <v>1280</v>
      </c>
      <c r="J26" s="100"/>
      <c r="K26" s="100"/>
      <c r="L26" s="100"/>
      <c r="M26" s="628" t="s">
        <v>2389</v>
      </c>
      <c r="N26" s="162"/>
      <c r="O26" s="620">
        <v>1000</v>
      </c>
      <c r="P26" s="620">
        <v>1500</v>
      </c>
      <c r="Q26" s="620">
        <v>3000</v>
      </c>
      <c r="R26" s="620">
        <v>4500</v>
      </c>
      <c r="S26" s="620">
        <v>6000</v>
      </c>
      <c r="W26" t="s">
        <v>1286</v>
      </c>
    </row>
    <row r="27" spans="1:23" x14ac:dyDescent="0.2">
      <c r="A27" s="98"/>
      <c r="B27" s="57">
        <v>5600</v>
      </c>
      <c r="C27" s="57" t="s">
        <v>776</v>
      </c>
      <c r="D27" s="57" t="s">
        <v>788</v>
      </c>
      <c r="E27" s="57" t="s">
        <v>146</v>
      </c>
      <c r="F27" s="57"/>
      <c r="G27" s="57"/>
      <c r="H27" s="57"/>
      <c r="I27" s="99" t="s">
        <v>1289</v>
      </c>
      <c r="J27" s="100"/>
      <c r="K27" s="100"/>
      <c r="L27" s="100"/>
      <c r="M27" s="628" t="s">
        <v>2389</v>
      </c>
      <c r="N27" s="162"/>
      <c r="O27" s="620">
        <v>800</v>
      </c>
      <c r="P27" s="620">
        <v>1400</v>
      </c>
      <c r="Q27" s="620">
        <v>3000</v>
      </c>
      <c r="R27" s="620">
        <v>4500</v>
      </c>
      <c r="S27" s="620">
        <v>6000</v>
      </c>
    </row>
    <row r="28" spans="1:23" x14ac:dyDescent="0.2">
      <c r="A28" s="103"/>
      <c r="B28" s="57">
        <v>5600</v>
      </c>
      <c r="C28" s="57" t="s">
        <v>163</v>
      </c>
      <c r="D28" s="57" t="s">
        <v>787</v>
      </c>
      <c r="E28" s="57"/>
      <c r="F28" s="57" t="s">
        <v>146</v>
      </c>
      <c r="G28" s="57"/>
      <c r="H28" s="57"/>
      <c r="I28" s="104" t="s">
        <v>1279</v>
      </c>
      <c r="J28" s="105"/>
      <c r="K28" s="105"/>
      <c r="L28" s="105"/>
      <c r="M28" s="629" t="s">
        <v>2389</v>
      </c>
      <c r="N28" s="163"/>
      <c r="O28" s="620">
        <v>200</v>
      </c>
      <c r="P28" s="620">
        <v>450</v>
      </c>
      <c r="Q28" s="620">
        <v>900</v>
      </c>
      <c r="R28" s="620">
        <v>1200</v>
      </c>
      <c r="S28" s="620">
        <v>1500</v>
      </c>
    </row>
    <row r="29" spans="1:23" x14ac:dyDescent="0.2">
      <c r="A29" s="98" t="s">
        <v>298</v>
      </c>
      <c r="B29" s="57">
        <v>5600</v>
      </c>
      <c r="C29" s="57" t="s">
        <v>163</v>
      </c>
      <c r="D29" s="57" t="s">
        <v>787</v>
      </c>
      <c r="E29" s="57"/>
      <c r="F29" s="57" t="s">
        <v>789</v>
      </c>
      <c r="G29" s="57"/>
      <c r="H29" s="57"/>
      <c r="I29" s="95"/>
      <c r="J29" s="96"/>
      <c r="K29" s="96"/>
      <c r="L29" s="96"/>
      <c r="M29" s="627" t="s">
        <v>2389</v>
      </c>
      <c r="N29" s="112"/>
      <c r="O29" s="620">
        <v>750</v>
      </c>
      <c r="P29" s="620">
        <v>2500</v>
      </c>
      <c r="Q29" s="620">
        <v>5000</v>
      </c>
      <c r="R29" s="620">
        <v>8800</v>
      </c>
      <c r="S29" s="620">
        <v>12500</v>
      </c>
    </row>
    <row r="30" spans="1:23" x14ac:dyDescent="0.2">
      <c r="A30" s="98"/>
      <c r="B30" s="57">
        <v>5600</v>
      </c>
      <c r="C30" s="57" t="s">
        <v>163</v>
      </c>
      <c r="D30" s="57" t="s">
        <v>787</v>
      </c>
      <c r="E30" s="57"/>
      <c r="F30" s="57" t="s">
        <v>789</v>
      </c>
      <c r="G30" s="57"/>
      <c r="H30" s="57" t="s">
        <v>146</v>
      </c>
      <c r="I30" s="113"/>
      <c r="J30" s="114"/>
      <c r="K30" s="114"/>
      <c r="L30" s="114"/>
      <c r="M30" s="630" t="s">
        <v>2389</v>
      </c>
      <c r="N30" s="116"/>
      <c r="O30" s="620"/>
      <c r="P30" s="620"/>
      <c r="Q30" s="620"/>
      <c r="R30" s="622"/>
      <c r="S30" s="620" t="s">
        <v>2388</v>
      </c>
    </row>
    <row r="31" spans="1:23" x14ac:dyDescent="0.2">
      <c r="A31" s="111"/>
      <c r="B31" s="57">
        <v>5600</v>
      </c>
      <c r="C31" s="57" t="s">
        <v>163</v>
      </c>
      <c r="D31" s="57" t="s">
        <v>787</v>
      </c>
      <c r="E31" s="57" t="s">
        <v>146</v>
      </c>
      <c r="F31" s="57" t="s">
        <v>790</v>
      </c>
      <c r="G31" s="57"/>
      <c r="H31" s="57"/>
      <c r="I31" s="99"/>
      <c r="J31" s="100"/>
      <c r="K31" s="100"/>
      <c r="L31" s="100"/>
      <c r="M31" s="628" t="s">
        <v>2389</v>
      </c>
      <c r="N31" s="107"/>
      <c r="O31" s="620">
        <v>1500</v>
      </c>
      <c r="P31" s="620">
        <v>3000</v>
      </c>
      <c r="Q31" s="620">
        <v>6000</v>
      </c>
      <c r="R31" s="620">
        <v>9000</v>
      </c>
      <c r="S31" s="620">
        <v>12000</v>
      </c>
    </row>
    <row r="32" spans="1:23" x14ac:dyDescent="0.2">
      <c r="A32" s="98"/>
      <c r="B32" s="57">
        <v>5600</v>
      </c>
      <c r="C32" s="57" t="s">
        <v>163</v>
      </c>
      <c r="D32" s="57" t="s">
        <v>787</v>
      </c>
      <c r="E32" s="57" t="s">
        <v>146</v>
      </c>
      <c r="F32" s="57" t="s">
        <v>790</v>
      </c>
      <c r="G32" s="57"/>
      <c r="H32" s="57"/>
      <c r="I32" s="633" t="s">
        <v>2392</v>
      </c>
      <c r="J32" s="100"/>
      <c r="K32" s="100"/>
      <c r="L32" s="100"/>
      <c r="M32" s="101"/>
      <c r="N32" s="107"/>
      <c r="O32" s="620"/>
      <c r="P32" s="620"/>
      <c r="Q32" s="620"/>
      <c r="R32" s="620"/>
      <c r="S32" s="620" t="s">
        <v>345</v>
      </c>
    </row>
    <row r="33" spans="1:22" x14ac:dyDescent="0.2">
      <c r="A33" s="94"/>
      <c r="B33" s="57">
        <v>5600</v>
      </c>
      <c r="C33" s="57" t="s">
        <v>163</v>
      </c>
      <c r="D33" s="57" t="s">
        <v>788</v>
      </c>
      <c r="E33" s="57" t="s">
        <v>146</v>
      </c>
      <c r="F33" s="57" t="s">
        <v>790</v>
      </c>
      <c r="G33" s="57"/>
      <c r="H33" s="57" t="s">
        <v>135</v>
      </c>
      <c r="I33" s="104"/>
      <c r="J33" s="105"/>
      <c r="K33" s="105"/>
      <c r="L33" s="105"/>
      <c r="M33" s="629" t="s">
        <v>2389</v>
      </c>
      <c r="N33" s="110"/>
      <c r="O33" s="620">
        <v>2500</v>
      </c>
      <c r="P33" s="620">
        <v>5000</v>
      </c>
      <c r="Q33" s="620">
        <v>8000</v>
      </c>
      <c r="R33" s="620">
        <v>14000</v>
      </c>
      <c r="S33" s="620">
        <v>20000</v>
      </c>
    </row>
    <row r="34" spans="1:22" x14ac:dyDescent="0.2">
      <c r="A34" s="98" t="s">
        <v>293</v>
      </c>
      <c r="B34" s="57">
        <v>5600</v>
      </c>
      <c r="C34" s="57" t="s">
        <v>163</v>
      </c>
      <c r="D34" s="57"/>
      <c r="E34" s="57"/>
      <c r="F34" s="57" t="s">
        <v>146</v>
      </c>
      <c r="G34" s="57"/>
      <c r="H34" s="57"/>
      <c r="I34" s="117" t="s">
        <v>791</v>
      </c>
      <c r="J34" s="96"/>
      <c r="K34" s="96"/>
      <c r="L34" s="96"/>
      <c r="M34" s="627" t="s">
        <v>2389</v>
      </c>
      <c r="N34" s="97"/>
      <c r="O34" s="620">
        <v>3500</v>
      </c>
      <c r="P34" s="620">
        <v>6500</v>
      </c>
      <c r="Q34" s="620">
        <v>9000</v>
      </c>
      <c r="R34" s="621">
        <v>15000</v>
      </c>
      <c r="S34" s="620">
        <v>21000</v>
      </c>
      <c r="U34" s="118"/>
      <c r="V34" s="28"/>
    </row>
    <row r="35" spans="1:22" x14ac:dyDescent="0.2">
      <c r="A35" s="98"/>
      <c r="B35" s="57">
        <v>5600</v>
      </c>
      <c r="C35" s="57" t="s">
        <v>163</v>
      </c>
      <c r="D35" s="57"/>
      <c r="E35" s="57" t="s">
        <v>146</v>
      </c>
      <c r="F35" s="57" t="s">
        <v>146</v>
      </c>
      <c r="G35" s="57"/>
      <c r="H35" s="57"/>
      <c r="I35" s="99"/>
      <c r="J35" s="100"/>
      <c r="K35" s="100"/>
      <c r="L35" s="100"/>
      <c r="M35" s="628" t="s">
        <v>2389</v>
      </c>
      <c r="N35" s="107"/>
      <c r="O35" s="620"/>
      <c r="P35" s="620"/>
      <c r="Q35" s="620"/>
      <c r="R35" s="622"/>
      <c r="S35" s="626" t="s">
        <v>2165</v>
      </c>
      <c r="V35" s="28"/>
    </row>
    <row r="36" spans="1:22" x14ac:dyDescent="0.2">
      <c r="A36" s="98"/>
      <c r="B36" s="57">
        <v>5600</v>
      </c>
      <c r="C36" s="57" t="s">
        <v>163</v>
      </c>
      <c r="D36" s="57"/>
      <c r="E36" s="57"/>
      <c r="F36" s="57" t="s">
        <v>146</v>
      </c>
      <c r="G36" s="57"/>
      <c r="H36" s="57" t="s">
        <v>146</v>
      </c>
      <c r="I36" s="104"/>
      <c r="J36" s="105"/>
      <c r="K36" s="105"/>
      <c r="L36" s="105"/>
      <c r="M36" s="628" t="s">
        <v>2390</v>
      </c>
      <c r="N36" s="107"/>
      <c r="O36" s="20"/>
      <c r="P36" s="20"/>
      <c r="Q36" s="20"/>
      <c r="R36" s="622"/>
      <c r="S36" s="626" t="s">
        <v>2166</v>
      </c>
      <c r="V36" s="28"/>
    </row>
    <row r="37" spans="1:22" x14ac:dyDescent="0.2">
      <c r="B37" s="57">
        <v>5600</v>
      </c>
      <c r="C37" s="57" t="s">
        <v>163</v>
      </c>
      <c r="D37" s="57"/>
      <c r="E37" s="57"/>
      <c r="F37" s="57"/>
      <c r="G37" s="57"/>
      <c r="H37" s="57"/>
      <c r="I37" s="119" t="s">
        <v>792</v>
      </c>
      <c r="M37" s="628" t="s">
        <v>2389</v>
      </c>
      <c r="N37" s="107"/>
      <c r="O37" s="20"/>
      <c r="P37" s="20"/>
      <c r="Q37" s="20"/>
      <c r="R37" s="622"/>
      <c r="S37" s="626" t="s">
        <v>2165</v>
      </c>
      <c r="V37" s="28"/>
    </row>
    <row r="38" spans="1:22" x14ac:dyDescent="0.2">
      <c r="A38" s="103"/>
      <c r="B38" s="57">
        <v>5600</v>
      </c>
      <c r="C38" s="57" t="s">
        <v>163</v>
      </c>
      <c r="D38" s="57"/>
      <c r="E38" s="57" t="s">
        <v>146</v>
      </c>
      <c r="F38" s="57"/>
      <c r="G38" s="57"/>
      <c r="H38" s="57"/>
      <c r="I38" s="119" t="s">
        <v>792</v>
      </c>
      <c r="J38" s="120"/>
      <c r="K38" s="120"/>
      <c r="L38" s="121"/>
      <c r="M38" s="631" t="s">
        <v>2389</v>
      </c>
      <c r="N38" s="122"/>
      <c r="O38" s="20"/>
      <c r="P38" s="20"/>
      <c r="Q38" s="20"/>
      <c r="R38" s="622"/>
      <c r="S38" s="626" t="s">
        <v>2167</v>
      </c>
      <c r="V38" s="28"/>
    </row>
    <row r="39" spans="1:22" x14ac:dyDescent="0.2">
      <c r="A39" s="123" t="s">
        <v>793</v>
      </c>
      <c r="B39" s="57">
        <v>5600</v>
      </c>
      <c r="C39" s="57" t="s">
        <v>775</v>
      </c>
      <c r="D39" s="124" t="s">
        <v>787</v>
      </c>
      <c r="E39" s="57"/>
      <c r="F39" s="57"/>
      <c r="G39" s="57"/>
      <c r="H39" s="57"/>
      <c r="I39" s="95"/>
      <c r="J39" s="96"/>
      <c r="K39" s="96"/>
      <c r="L39" s="96"/>
      <c r="M39" s="125" t="s">
        <v>2389</v>
      </c>
      <c r="N39" s="125"/>
      <c r="O39" s="620">
        <v>2000</v>
      </c>
      <c r="P39" s="620">
        <v>3800</v>
      </c>
      <c r="Q39" s="620">
        <v>5400</v>
      </c>
      <c r="R39" s="620">
        <v>11000</v>
      </c>
      <c r="S39" s="620">
        <v>17000</v>
      </c>
      <c r="V39" s="28"/>
    </row>
    <row r="40" spans="1:22" x14ac:dyDescent="0.2">
      <c r="A40" s="98"/>
      <c r="B40" s="57">
        <v>5600</v>
      </c>
      <c r="C40" s="57" t="s">
        <v>775</v>
      </c>
      <c r="D40" s="124" t="s">
        <v>788</v>
      </c>
      <c r="E40" s="57"/>
      <c r="F40" s="57"/>
      <c r="G40" s="57"/>
      <c r="H40" s="57"/>
      <c r="I40" s="99"/>
      <c r="J40" s="100"/>
      <c r="K40" s="100"/>
      <c r="L40" s="100"/>
      <c r="M40" s="126" t="s">
        <v>2389</v>
      </c>
      <c r="N40" s="126"/>
      <c r="O40" s="620">
        <v>3000</v>
      </c>
      <c r="P40" s="620">
        <v>5700</v>
      </c>
      <c r="Q40" s="620">
        <v>11000</v>
      </c>
      <c r="R40" s="620">
        <v>18000</v>
      </c>
      <c r="S40" s="620">
        <v>25000</v>
      </c>
      <c r="V40" s="28"/>
    </row>
    <row r="41" spans="1:22" x14ac:dyDescent="0.2">
      <c r="A41" s="98"/>
      <c r="B41" s="475">
        <v>5600</v>
      </c>
      <c r="C41" s="124" t="s">
        <v>163</v>
      </c>
      <c r="D41" s="124" t="s">
        <v>787</v>
      </c>
      <c r="E41" s="57"/>
      <c r="F41" s="124" t="s">
        <v>146</v>
      </c>
      <c r="G41" s="57"/>
      <c r="H41" s="57"/>
      <c r="I41" s="99"/>
      <c r="J41" s="100"/>
      <c r="K41" s="100"/>
      <c r="L41" s="100"/>
      <c r="M41" s="126" t="s">
        <v>2389</v>
      </c>
      <c r="N41" s="126"/>
      <c r="O41" s="620">
        <v>150</v>
      </c>
      <c r="P41" s="620">
        <v>300</v>
      </c>
      <c r="Q41" s="620">
        <v>400</v>
      </c>
      <c r="R41" s="621">
        <v>600</v>
      </c>
      <c r="S41" s="620">
        <v>800</v>
      </c>
      <c r="V41" s="28"/>
    </row>
    <row r="42" spans="1:22" x14ac:dyDescent="0.2">
      <c r="A42" s="476"/>
      <c r="B42" s="475">
        <v>5600</v>
      </c>
      <c r="C42" s="124" t="s">
        <v>163</v>
      </c>
      <c r="D42" s="124" t="s">
        <v>787</v>
      </c>
      <c r="E42" s="57"/>
      <c r="F42" s="124" t="s">
        <v>146</v>
      </c>
      <c r="G42" s="57"/>
      <c r="H42" s="57"/>
      <c r="I42" s="593" t="s">
        <v>2341</v>
      </c>
      <c r="J42" s="477"/>
      <c r="K42" s="477"/>
      <c r="L42" s="478"/>
      <c r="M42" s="94"/>
      <c r="N42" s="598"/>
      <c r="O42" s="20"/>
      <c r="P42" s="620">
        <v>1000</v>
      </c>
      <c r="Q42" s="20"/>
      <c r="R42" s="622"/>
      <c r="S42" s="550"/>
      <c r="V42" s="28"/>
    </row>
    <row r="43" spans="1:22" x14ac:dyDescent="0.2">
      <c r="A43" s="127" t="s">
        <v>794</v>
      </c>
      <c r="B43" s="57"/>
      <c r="C43" s="57"/>
      <c r="D43" s="57"/>
      <c r="E43" s="57"/>
      <c r="F43" s="57"/>
      <c r="G43" s="57"/>
      <c r="H43" s="57"/>
      <c r="I43" s="119"/>
      <c r="J43" s="120"/>
      <c r="K43" s="120"/>
      <c r="L43" s="121"/>
      <c r="M43" s="94"/>
      <c r="N43" s="127"/>
      <c r="O43" s="20"/>
      <c r="P43" s="20"/>
      <c r="Q43" s="20"/>
      <c r="R43" s="622"/>
      <c r="S43" s="550"/>
      <c r="V43" s="28"/>
    </row>
    <row r="44" spans="1:22" x14ac:dyDescent="0.2">
      <c r="O44" s="64"/>
    </row>
    <row r="45" spans="1:22" x14ac:dyDescent="0.2">
      <c r="A45" s="81"/>
      <c r="B45" s="24"/>
      <c r="M45" s="634" t="s">
        <v>2393</v>
      </c>
      <c r="O45" s="4"/>
    </row>
    <row r="46" spans="1:22" x14ac:dyDescent="0.2">
      <c r="M46" s="634" t="s">
        <v>2394</v>
      </c>
    </row>
  </sheetData>
  <mergeCells count="1">
    <mergeCell ref="I1:L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86"/>
  <sheetViews>
    <sheetView topLeftCell="AT55" workbookViewId="0">
      <selection activeCell="BD81" sqref="BD81"/>
    </sheetView>
  </sheetViews>
  <sheetFormatPr defaultRowHeight="12.75" x14ac:dyDescent="0.2"/>
  <cols>
    <col min="1" max="1" width="27.140625" customWidth="1"/>
    <col min="2" max="8" width="9.140625" style="1"/>
    <col min="9" max="9" width="13.7109375" style="1" bestFit="1" customWidth="1"/>
    <col min="10" max="13" width="9.140625" style="1"/>
    <col min="15" max="15" width="10.140625" style="1" customWidth="1"/>
    <col min="16" max="16" width="23.140625" customWidth="1"/>
    <col min="17" max="20" width="9.140625" style="1"/>
    <col min="21" max="21" width="16.140625" style="1" customWidth="1"/>
    <col min="23" max="23" width="9.140625" style="1"/>
    <col min="24" max="29" width="5.7109375" style="1" customWidth="1"/>
    <col min="47" max="49" width="9.140625" style="259"/>
    <col min="50" max="50" width="9.140625" style="260"/>
    <col min="51" max="51" width="9.140625" style="460"/>
    <col min="52" max="52" width="15.140625" customWidth="1"/>
    <col min="55" max="59" width="9.140625" style="357"/>
    <col min="60" max="60" width="11.42578125" style="357" customWidth="1"/>
  </cols>
  <sheetData>
    <row r="1" spans="1:68" ht="20.100000000000001" customHeight="1" x14ac:dyDescent="0.2">
      <c r="A1" s="56" t="s">
        <v>489</v>
      </c>
      <c r="B1" s="51" t="s">
        <v>1018</v>
      </c>
      <c r="C1" s="51" t="s">
        <v>67</v>
      </c>
      <c r="D1" s="51" t="s">
        <v>83</v>
      </c>
      <c r="E1" s="51" t="s">
        <v>62</v>
      </c>
      <c r="F1" s="51" t="s">
        <v>69</v>
      </c>
      <c r="G1" s="51" t="s">
        <v>64</v>
      </c>
      <c r="H1" s="51"/>
      <c r="I1" s="51" t="s">
        <v>67</v>
      </c>
      <c r="J1" s="51" t="s">
        <v>83</v>
      </c>
      <c r="K1" s="51" t="s">
        <v>62</v>
      </c>
      <c r="L1" s="51" t="s">
        <v>69</v>
      </c>
      <c r="M1" s="51" t="s">
        <v>64</v>
      </c>
      <c r="P1" s="56" t="s">
        <v>489</v>
      </c>
      <c r="Q1" s="51" t="s">
        <v>1456</v>
      </c>
      <c r="R1" s="51" t="s">
        <v>1047</v>
      </c>
      <c r="S1" s="51" t="s">
        <v>1069</v>
      </c>
      <c r="T1" s="51" t="s">
        <v>1070</v>
      </c>
      <c r="U1" s="51" t="s">
        <v>1526</v>
      </c>
      <c r="V1" s="51" t="s">
        <v>1363</v>
      </c>
      <c r="AS1" t="s">
        <v>1642</v>
      </c>
      <c r="AU1" s="259" t="s">
        <v>64</v>
      </c>
      <c r="AV1" s="259" t="s">
        <v>65</v>
      </c>
      <c r="AW1" s="259" t="s">
        <v>69</v>
      </c>
      <c r="AX1" s="260" t="s">
        <v>62</v>
      </c>
      <c r="AY1" s="460" t="s">
        <v>1645</v>
      </c>
      <c r="BA1" t="s">
        <v>1850</v>
      </c>
      <c r="BC1" s="357" t="s">
        <v>64</v>
      </c>
      <c r="BD1" s="357" t="s">
        <v>65</v>
      </c>
      <c r="BE1" s="357" t="s">
        <v>69</v>
      </c>
      <c r="BF1" s="357" t="s">
        <v>62</v>
      </c>
      <c r="BG1" s="24" t="s">
        <v>67</v>
      </c>
      <c r="BH1" s="24" t="s">
        <v>1851</v>
      </c>
    </row>
    <row r="2" spans="1:68" x14ac:dyDescent="0.2">
      <c r="A2" t="s">
        <v>1017</v>
      </c>
      <c r="B2" s="1">
        <v>12</v>
      </c>
      <c r="C2" s="1">
        <v>80</v>
      </c>
      <c r="D2" s="1">
        <v>160</v>
      </c>
      <c r="E2" s="1">
        <v>240</v>
      </c>
      <c r="I2" s="131">
        <f t="shared" ref="I2:I11" si="0">C2/B2</f>
        <v>6.666666666666667</v>
      </c>
      <c r="J2" s="131">
        <f>D2/B2</f>
        <v>13.333333333333334</v>
      </c>
      <c r="K2" s="131">
        <f>E2/B2</f>
        <v>20</v>
      </c>
      <c r="L2" s="131"/>
      <c r="M2" s="131"/>
      <c r="O2" s="1">
        <v>3000</v>
      </c>
      <c r="P2" t="s">
        <v>1065</v>
      </c>
      <c r="Q2" s="1">
        <v>54</v>
      </c>
      <c r="R2" s="1" t="s">
        <v>62</v>
      </c>
      <c r="S2" s="1">
        <v>2300</v>
      </c>
      <c r="T2" s="1" t="s">
        <v>163</v>
      </c>
      <c r="U2" s="1">
        <v>3000</v>
      </c>
      <c r="W2" s="20">
        <v>2500</v>
      </c>
      <c r="AS2" t="s">
        <v>1643</v>
      </c>
      <c r="AU2" s="259">
        <v>3</v>
      </c>
      <c r="AV2" s="259">
        <v>2.25</v>
      </c>
      <c r="AW2" s="259">
        <v>1.5</v>
      </c>
      <c r="AX2" s="260">
        <v>1</v>
      </c>
      <c r="BA2" t="s">
        <v>1643</v>
      </c>
      <c r="BC2" s="357">
        <v>15</v>
      </c>
      <c r="BD2" s="357">
        <v>12.5</v>
      </c>
      <c r="BE2" s="357">
        <v>10</v>
      </c>
      <c r="BF2" s="357">
        <v>5</v>
      </c>
      <c r="BG2" s="24">
        <v>1</v>
      </c>
      <c r="BH2" s="358" t="e">
        <f>AVERAGE(BH4:BH33)</f>
        <v>#REF!</v>
      </c>
      <c r="BI2" t="s">
        <v>1609</v>
      </c>
    </row>
    <row r="3" spans="1:68" ht="15" x14ac:dyDescent="0.25">
      <c r="A3" t="s">
        <v>1019</v>
      </c>
      <c r="B3" s="1">
        <v>18</v>
      </c>
      <c r="C3" s="1">
        <v>80</v>
      </c>
      <c r="D3" s="1">
        <v>160</v>
      </c>
      <c r="E3" s="1">
        <v>250</v>
      </c>
      <c r="I3" s="131">
        <f t="shared" si="0"/>
        <v>4.4444444444444446</v>
      </c>
      <c r="J3" s="131">
        <f t="shared" ref="J3:J11" si="1">D3/B3</f>
        <v>8.8888888888888893</v>
      </c>
      <c r="K3" s="131">
        <f t="shared" ref="K3:K11" si="2">E3/B3</f>
        <v>13.888888888888889</v>
      </c>
      <c r="L3" s="131"/>
      <c r="M3" s="131"/>
      <c r="O3" s="1" t="s">
        <v>1078</v>
      </c>
      <c r="P3" t="s">
        <v>1066</v>
      </c>
      <c r="Q3" s="1">
        <v>39</v>
      </c>
      <c r="R3" s="1" t="s">
        <v>1067</v>
      </c>
      <c r="S3" s="1">
        <v>300</v>
      </c>
      <c r="T3" s="1" t="s">
        <v>135</v>
      </c>
      <c r="X3" s="4" t="s">
        <v>1077</v>
      </c>
      <c r="BH3" s="365"/>
    </row>
    <row r="4" spans="1:68" ht="15" x14ac:dyDescent="0.25">
      <c r="A4" s="19" t="s">
        <v>1022</v>
      </c>
      <c r="B4" s="1">
        <v>15</v>
      </c>
      <c r="C4" s="1">
        <v>200</v>
      </c>
      <c r="D4" s="1">
        <v>575</v>
      </c>
      <c r="E4" s="1">
        <v>950</v>
      </c>
      <c r="I4" s="131">
        <f t="shared" si="0"/>
        <v>13.333333333333334</v>
      </c>
      <c r="J4" s="131">
        <f t="shared" si="1"/>
        <v>38.333333333333336</v>
      </c>
      <c r="K4" s="131">
        <f t="shared" si="2"/>
        <v>63.333333333333336</v>
      </c>
      <c r="L4" s="131"/>
      <c r="M4" s="131"/>
      <c r="O4" s="1">
        <v>600</v>
      </c>
      <c r="P4" s="19" t="s">
        <v>1068</v>
      </c>
      <c r="Q4" s="1">
        <v>26</v>
      </c>
      <c r="R4" s="11" t="s">
        <v>67</v>
      </c>
      <c r="S4" s="1" t="s">
        <v>163</v>
      </c>
      <c r="T4" s="1">
        <v>630</v>
      </c>
      <c r="U4" s="1">
        <v>350</v>
      </c>
      <c r="AS4" t="s">
        <v>1644</v>
      </c>
      <c r="AY4" s="461">
        <f>(AU4/$AU$2)+(AV4/$AV$2)+(AW4/$AW$2)+(AX4/$AX$2)</f>
        <v>0</v>
      </c>
      <c r="AZ4" s="19">
        <v>10000</v>
      </c>
      <c r="BA4" t="s">
        <v>2365</v>
      </c>
      <c r="BC4" s="617"/>
      <c r="BD4" s="617"/>
      <c r="BE4" s="617">
        <v>900</v>
      </c>
      <c r="BF4" s="617">
        <v>650</v>
      </c>
      <c r="BG4" s="617">
        <v>750</v>
      </c>
      <c r="BH4" s="365" t="e">
        <f>(#REF!/$BC$2)+(#REF!/$BD$2)+(#REF!/$BE$2)+(#REF!/$BF$2)+(#REF!/$BG$2)</f>
        <v>#REF!</v>
      </c>
      <c r="BK4" t="s">
        <v>2257</v>
      </c>
      <c r="BM4">
        <v>30</v>
      </c>
    </row>
    <row r="5" spans="1:68" ht="15" x14ac:dyDescent="0.25">
      <c r="A5" s="19" t="s">
        <v>1024</v>
      </c>
      <c r="B5" s="1">
        <v>18</v>
      </c>
      <c r="C5" s="1">
        <v>150</v>
      </c>
      <c r="D5" s="1">
        <v>250</v>
      </c>
      <c r="E5" s="1">
        <v>350</v>
      </c>
      <c r="I5" s="131">
        <f t="shared" si="0"/>
        <v>8.3333333333333339</v>
      </c>
      <c r="J5" s="131">
        <f t="shared" si="1"/>
        <v>13.888888888888889</v>
      </c>
      <c r="K5" s="131">
        <f t="shared" si="2"/>
        <v>19.444444444444443</v>
      </c>
      <c r="L5" s="131"/>
      <c r="M5" s="131"/>
      <c r="O5" s="1">
        <v>300</v>
      </c>
      <c r="P5" s="19" t="s">
        <v>1071</v>
      </c>
      <c r="Q5" s="1">
        <v>19</v>
      </c>
      <c r="R5" s="11" t="s">
        <v>62</v>
      </c>
      <c r="S5" s="1">
        <v>300</v>
      </c>
      <c r="T5" s="1" t="s">
        <v>163</v>
      </c>
      <c r="U5" s="1">
        <v>400</v>
      </c>
      <c r="AY5" s="461">
        <f t="shared" ref="AY5:AY33" si="3">(AU5/$AU$2)+(AV5/$AV$2)+(AW5/$AW$2)+(AX5/$AX$2)</f>
        <v>0</v>
      </c>
      <c r="BC5" s="617"/>
      <c r="BD5" s="617"/>
      <c r="BE5" s="617">
        <v>700</v>
      </c>
      <c r="BF5" s="617">
        <v>650</v>
      </c>
      <c r="BG5" s="617">
        <v>350</v>
      </c>
      <c r="BH5" s="365" t="e">
        <f>(#REF!/$BC$2)+(BD4/$BD$2)+(#REF!/$BE$2)+(#REF!/$BF$2)+(BG11/$BG$2)</f>
        <v>#REF!</v>
      </c>
    </row>
    <row r="6" spans="1:68" ht="15" x14ac:dyDescent="0.25">
      <c r="A6" s="19" t="s">
        <v>1025</v>
      </c>
      <c r="B6" s="1">
        <v>18</v>
      </c>
      <c r="C6" s="1">
        <v>400</v>
      </c>
      <c r="D6" s="1">
        <v>600</v>
      </c>
      <c r="E6" s="1">
        <v>800</v>
      </c>
      <c r="I6" s="131">
        <f t="shared" si="0"/>
        <v>22.222222222222221</v>
      </c>
      <c r="J6" s="131">
        <f t="shared" si="1"/>
        <v>33.333333333333336</v>
      </c>
      <c r="K6" s="131">
        <f t="shared" si="2"/>
        <v>44.444444444444443</v>
      </c>
      <c r="L6" s="131"/>
      <c r="M6" s="131"/>
      <c r="O6" s="1" t="s">
        <v>1076</v>
      </c>
      <c r="P6" s="19" t="s">
        <v>1072</v>
      </c>
      <c r="Q6" s="1">
        <v>22</v>
      </c>
      <c r="R6" s="11" t="s">
        <v>1073</v>
      </c>
      <c r="S6" s="1" t="s">
        <v>1076</v>
      </c>
      <c r="T6" s="1" t="s">
        <v>1076</v>
      </c>
      <c r="U6" s="1" t="s">
        <v>163</v>
      </c>
      <c r="AY6" s="461">
        <f t="shared" si="3"/>
        <v>0</v>
      </c>
      <c r="BC6" s="617"/>
      <c r="BD6" s="617"/>
      <c r="BE6" s="617">
        <v>600</v>
      </c>
      <c r="BF6" s="617">
        <v>400</v>
      </c>
      <c r="BG6" s="617">
        <v>350</v>
      </c>
      <c r="BH6" s="365" t="e">
        <f>(#REF!/$BC$2)+(BC4/$BD$2)+(BE11/$BE$2)+(BF10/$BF$2)+(BG14/$BG$2)</f>
        <v>#REF!</v>
      </c>
      <c r="BK6" t="s">
        <v>2259</v>
      </c>
      <c r="BM6">
        <v>10</v>
      </c>
      <c r="BN6">
        <v>10</v>
      </c>
      <c r="BO6">
        <v>25</v>
      </c>
      <c r="BP6">
        <v>15</v>
      </c>
    </row>
    <row r="7" spans="1:68" ht="15" x14ac:dyDescent="0.25">
      <c r="A7" s="19" t="s">
        <v>1030</v>
      </c>
      <c r="B7" s="1">
        <v>14</v>
      </c>
      <c r="C7" s="1">
        <v>200</v>
      </c>
      <c r="D7" s="1">
        <v>275</v>
      </c>
      <c r="E7" s="1">
        <v>350</v>
      </c>
      <c r="I7" s="131">
        <f t="shared" si="0"/>
        <v>14.285714285714286</v>
      </c>
      <c r="J7" s="131">
        <f t="shared" si="1"/>
        <v>19.642857142857142</v>
      </c>
      <c r="K7" s="131">
        <f t="shared" si="2"/>
        <v>25</v>
      </c>
      <c r="L7" s="131"/>
      <c r="M7" s="131"/>
      <c r="O7" s="1">
        <v>140</v>
      </c>
      <c r="P7" s="19" t="s">
        <v>1074</v>
      </c>
      <c r="Q7" s="1">
        <v>18</v>
      </c>
      <c r="R7" s="1" t="s">
        <v>89</v>
      </c>
      <c r="S7" s="1">
        <v>60</v>
      </c>
      <c r="T7" s="1">
        <v>140</v>
      </c>
      <c r="AE7" s="19" t="s">
        <v>1791</v>
      </c>
      <c r="AY7" s="461">
        <f t="shared" si="3"/>
        <v>0</v>
      </c>
      <c r="AZ7" s="134"/>
      <c r="BC7" s="617"/>
      <c r="BD7" s="617"/>
      <c r="BE7" s="617"/>
      <c r="BF7" s="617">
        <v>400</v>
      </c>
      <c r="BG7" s="617">
        <v>120</v>
      </c>
      <c r="BH7" s="365" t="e">
        <f>(#REF!/$BC$2)+(BC11/$BD$2)+(BE12/$BE$2)+(BF11/$BF$2)+(BG13/$BG$2)</f>
        <v>#REF!</v>
      </c>
      <c r="BK7" t="s">
        <v>2258</v>
      </c>
      <c r="BM7">
        <v>20</v>
      </c>
      <c r="BN7">
        <v>15</v>
      </c>
    </row>
    <row r="8" spans="1:68" ht="15" x14ac:dyDescent="0.25">
      <c r="A8" s="19" t="s">
        <v>1040</v>
      </c>
      <c r="B8" s="1">
        <v>19</v>
      </c>
      <c r="C8" s="1">
        <v>350</v>
      </c>
      <c r="D8" s="1">
        <v>475</v>
      </c>
      <c r="E8" s="1">
        <v>600</v>
      </c>
      <c r="I8" s="131">
        <f t="shared" si="0"/>
        <v>18.421052631578949</v>
      </c>
      <c r="J8" s="131">
        <f t="shared" si="1"/>
        <v>25</v>
      </c>
      <c r="K8" s="131">
        <f t="shared" si="2"/>
        <v>31.578947368421051</v>
      </c>
      <c r="L8" s="131"/>
      <c r="M8" s="131"/>
      <c r="O8" s="1">
        <v>200</v>
      </c>
      <c r="P8" s="19" t="s">
        <v>1075</v>
      </c>
      <c r="Q8" s="1">
        <v>16</v>
      </c>
      <c r="R8" s="1" t="s">
        <v>67</v>
      </c>
      <c r="S8" s="1">
        <v>40</v>
      </c>
      <c r="T8" s="1" t="s">
        <v>163</v>
      </c>
      <c r="U8" s="1">
        <v>200</v>
      </c>
      <c r="AE8" s="4" t="s">
        <v>1601</v>
      </c>
      <c r="AY8" s="461">
        <f t="shared" si="3"/>
        <v>0</v>
      </c>
      <c r="BC8" s="617"/>
      <c r="BD8" s="617"/>
      <c r="BE8" s="617"/>
      <c r="BF8" s="617">
        <v>300</v>
      </c>
      <c r="BG8" s="617">
        <v>210</v>
      </c>
      <c r="BH8" s="365" t="e">
        <f>(BC13/$BC$2)+(BE4/$BD$2)+(#REF!/$BE$2)+(BF13/$BF$2)+(BG12/$BG$2)</f>
        <v>#REF!</v>
      </c>
    </row>
    <row r="9" spans="1:68" ht="15" x14ac:dyDescent="0.25">
      <c r="A9" s="19" t="s">
        <v>1043</v>
      </c>
      <c r="B9" s="1">
        <v>19</v>
      </c>
      <c r="C9" s="1">
        <v>300</v>
      </c>
      <c r="D9" s="1">
        <v>400</v>
      </c>
      <c r="E9" s="1">
        <v>500</v>
      </c>
      <c r="I9" s="131">
        <f t="shared" si="0"/>
        <v>15.789473684210526</v>
      </c>
      <c r="J9" s="131">
        <f t="shared" si="1"/>
        <v>21.05263157894737</v>
      </c>
      <c r="K9" s="131">
        <f t="shared" si="2"/>
        <v>26.315789473684209</v>
      </c>
      <c r="L9" s="131"/>
      <c r="M9" s="131"/>
      <c r="P9" s="19"/>
      <c r="AY9" s="461">
        <f t="shared" si="3"/>
        <v>0</v>
      </c>
      <c r="BC9" s="619">
        <v>1300</v>
      </c>
      <c r="BD9" s="619">
        <v>1050</v>
      </c>
      <c r="BE9" s="619">
        <v>800</v>
      </c>
      <c r="BF9" s="619">
        <v>650</v>
      </c>
      <c r="BG9" s="619">
        <v>450</v>
      </c>
      <c r="BH9" s="365" t="e">
        <f>(#REF!/$BC$2)+(#REF!/$BD$2)+(#REF!/$BE$2)+(#REF!/$BF$2)+(#REF!/$BG$2)</f>
        <v>#REF!</v>
      </c>
    </row>
    <row r="10" spans="1:68" ht="15" x14ac:dyDescent="0.25">
      <c r="A10" s="19" t="s">
        <v>1044</v>
      </c>
      <c r="B10" s="1">
        <v>17</v>
      </c>
      <c r="C10" s="1">
        <v>200</v>
      </c>
      <c r="D10" s="1">
        <v>350</v>
      </c>
      <c r="E10" s="1">
        <v>500</v>
      </c>
      <c r="I10" s="131">
        <f t="shared" si="0"/>
        <v>11.764705882352942</v>
      </c>
      <c r="J10" s="131">
        <f t="shared" si="1"/>
        <v>20.588235294117649</v>
      </c>
      <c r="K10" s="131">
        <f t="shared" si="2"/>
        <v>29.411764705882351</v>
      </c>
      <c r="L10" s="131"/>
      <c r="M10" s="131"/>
      <c r="P10" s="19"/>
      <c r="S10" s="1" t="s">
        <v>1348</v>
      </c>
      <c r="T10" s="1" t="s">
        <v>1099</v>
      </c>
      <c r="U10" s="1" t="s">
        <v>1100</v>
      </c>
      <c r="X10" s="1" t="s">
        <v>1350</v>
      </c>
      <c r="Y10" s="1" t="s">
        <v>67</v>
      </c>
      <c r="Z10" s="1" t="s">
        <v>62</v>
      </c>
      <c r="AA10" s="1" t="s">
        <v>69</v>
      </c>
      <c r="AB10" s="1" t="s">
        <v>65</v>
      </c>
      <c r="AC10" s="1" t="s">
        <v>64</v>
      </c>
      <c r="AY10" s="461">
        <f t="shared" si="3"/>
        <v>0</v>
      </c>
      <c r="BA10" t="s">
        <v>2366</v>
      </c>
      <c r="BC10" s="617"/>
      <c r="BD10" s="617"/>
      <c r="BE10" s="617"/>
      <c r="BF10" s="617">
        <v>4300</v>
      </c>
      <c r="BG10" s="617"/>
      <c r="BH10" s="365" t="e">
        <f>(#REF!/$BC$2)+(#REF!/$BD$2)+(#REF!/$BE$2)+(#REF!/$BF$2)+(#REF!/$BG$2)</f>
        <v>#REF!</v>
      </c>
    </row>
    <row r="11" spans="1:68" ht="15" x14ac:dyDescent="0.25">
      <c r="A11" s="19" t="s">
        <v>1046</v>
      </c>
      <c r="B11" s="1">
        <v>16</v>
      </c>
      <c r="C11" s="1">
        <v>250</v>
      </c>
      <c r="D11" s="1">
        <v>450</v>
      </c>
      <c r="E11" s="1">
        <v>650</v>
      </c>
      <c r="I11" s="131">
        <f t="shared" si="0"/>
        <v>15.625</v>
      </c>
      <c r="J11" s="131">
        <f t="shared" si="1"/>
        <v>28.125</v>
      </c>
      <c r="K11" s="131">
        <f t="shared" si="2"/>
        <v>40.625</v>
      </c>
      <c r="L11" s="131"/>
      <c r="M11" s="131"/>
      <c r="P11" s="19" t="s">
        <v>1097</v>
      </c>
      <c r="Q11" s="1">
        <v>16</v>
      </c>
      <c r="R11" s="1" t="s">
        <v>67</v>
      </c>
      <c r="S11" s="1">
        <v>280</v>
      </c>
      <c r="T11" s="1">
        <v>80</v>
      </c>
      <c r="U11" s="1">
        <v>210</v>
      </c>
      <c r="AE11" s="19" t="s">
        <v>1814</v>
      </c>
      <c r="AY11" s="461">
        <f t="shared" si="3"/>
        <v>0</v>
      </c>
      <c r="BA11" t="s">
        <v>2367</v>
      </c>
      <c r="BC11" s="617">
        <v>4800</v>
      </c>
      <c r="BD11" s="617">
        <v>2800</v>
      </c>
      <c r="BE11" s="618"/>
      <c r="BF11" s="617">
        <v>400</v>
      </c>
      <c r="BG11" s="619"/>
      <c r="BH11" s="365" t="e">
        <f>(BC17/$BC$2)+(BD17/$BD$2)+(#REF!/$BE$2)+(BE14/$BF$2)+(#REF!/$BG$2)</f>
        <v>#REF!</v>
      </c>
    </row>
    <row r="12" spans="1:68" ht="16.5" x14ac:dyDescent="0.25">
      <c r="A12" s="143" t="s">
        <v>1039</v>
      </c>
      <c r="I12" s="144">
        <f>SUM(I2:I11)/10</f>
        <v>13.088594648385669</v>
      </c>
      <c r="J12" s="144">
        <f>SUM(J2:J11)/10</f>
        <v>22.218650179369995</v>
      </c>
      <c r="K12" s="144">
        <f>SUM(K2:K11)/10</f>
        <v>31.404261265909874</v>
      </c>
      <c r="L12" s="144"/>
      <c r="M12" s="144"/>
      <c r="P12" s="19" t="s">
        <v>1098</v>
      </c>
      <c r="Q12" s="1">
        <v>24</v>
      </c>
      <c r="R12" s="1" t="s">
        <v>67</v>
      </c>
      <c r="S12" s="1">
        <v>970</v>
      </c>
      <c r="T12" s="1" t="s">
        <v>163</v>
      </c>
      <c r="U12" s="1">
        <v>330</v>
      </c>
      <c r="AE12" s="19" t="s">
        <v>1779</v>
      </c>
      <c r="AY12" s="461">
        <f t="shared" si="3"/>
        <v>0</v>
      </c>
      <c r="AZ12" s="19"/>
      <c r="BC12" s="617">
        <v>2000</v>
      </c>
      <c r="BD12" s="617">
        <v>2100</v>
      </c>
      <c r="BE12" s="618"/>
      <c r="BF12" s="617"/>
      <c r="BG12" s="617"/>
      <c r="BH12" s="365" t="e">
        <f>(#REF!/$BC$2)+(#REF!/$BD$2)+(#REF!/$BE$2)+(BF17/$BF$2)+(#REF!/$BG$2)</f>
        <v>#REF!</v>
      </c>
    </row>
    <row r="13" spans="1:68" ht="15" x14ac:dyDescent="0.25">
      <c r="A13" s="19" t="s">
        <v>1029</v>
      </c>
      <c r="B13" s="1">
        <v>27</v>
      </c>
      <c r="C13" s="1">
        <v>400</v>
      </c>
      <c r="D13" s="1">
        <v>600</v>
      </c>
      <c r="E13" s="1">
        <v>800</v>
      </c>
      <c r="I13" s="131">
        <f t="shared" ref="I13:I22" si="4">C13/B13</f>
        <v>14.814814814814815</v>
      </c>
      <c r="J13" s="131">
        <f t="shared" ref="J13:J22" si="5">D13/B13</f>
        <v>22.222222222222221</v>
      </c>
      <c r="K13" s="131">
        <f t="shared" ref="K13:K22" si="6">E13/B13</f>
        <v>29.62962962962963</v>
      </c>
      <c r="L13" s="131"/>
      <c r="M13" s="131"/>
      <c r="O13" s="1">
        <v>1000</v>
      </c>
      <c r="P13" s="19" t="s">
        <v>1101</v>
      </c>
      <c r="Q13" s="1">
        <v>21</v>
      </c>
      <c r="R13" s="1" t="s">
        <v>65</v>
      </c>
      <c r="S13" s="1">
        <v>1020</v>
      </c>
      <c r="U13" s="1">
        <v>1060</v>
      </c>
      <c r="AY13" s="461">
        <f t="shared" si="3"/>
        <v>0</v>
      </c>
      <c r="AZ13" s="19"/>
      <c r="BC13" s="617"/>
      <c r="BD13" s="617">
        <v>750</v>
      </c>
      <c r="BE13" s="617"/>
      <c r="BF13" s="617"/>
      <c r="BG13" s="617"/>
      <c r="BH13" s="365" t="e">
        <f>(BC20/$BC$2)+(#REF!/$BD$2)+(BE17/$BE$2)+(BF19/$BF$2)+(BG17/$BG$2)</f>
        <v>#REF!</v>
      </c>
    </row>
    <row r="14" spans="1:68" ht="15" x14ac:dyDescent="0.25">
      <c r="A14" s="19" t="s">
        <v>1371</v>
      </c>
      <c r="B14" s="1">
        <v>22</v>
      </c>
      <c r="C14" s="1">
        <v>300</v>
      </c>
      <c r="D14" s="1">
        <v>550</v>
      </c>
      <c r="E14" s="1">
        <v>800</v>
      </c>
      <c r="I14" s="131">
        <f t="shared" si="4"/>
        <v>13.636363636363637</v>
      </c>
      <c r="J14" s="131">
        <f t="shared" si="5"/>
        <v>25</v>
      </c>
      <c r="K14" s="131">
        <f t="shared" si="6"/>
        <v>36.363636363636367</v>
      </c>
      <c r="L14" s="131"/>
      <c r="M14" s="131"/>
      <c r="O14" s="1">
        <v>1000</v>
      </c>
      <c r="P14" s="19" t="s">
        <v>1102</v>
      </c>
      <c r="Q14" s="1">
        <v>16</v>
      </c>
      <c r="R14" s="1" t="s">
        <v>64</v>
      </c>
      <c r="S14" s="1">
        <v>690</v>
      </c>
      <c r="U14" s="1">
        <v>1010</v>
      </c>
      <c r="AF14" s="169" t="s">
        <v>1978</v>
      </c>
      <c r="AG14" s="1"/>
      <c r="AH14" s="1"/>
      <c r="AI14" s="11" t="s">
        <v>1402</v>
      </c>
      <c r="AJ14" s="1"/>
      <c r="AK14" s="1"/>
      <c r="AL14" s="19" t="s">
        <v>1403</v>
      </c>
      <c r="AY14" s="461">
        <f t="shared" si="3"/>
        <v>0</v>
      </c>
      <c r="AZ14">
        <v>50000</v>
      </c>
      <c r="BA14" t="s">
        <v>2365</v>
      </c>
      <c r="BC14" s="617"/>
      <c r="BD14" s="617"/>
      <c r="BE14" s="617"/>
      <c r="BF14" s="617">
        <v>700</v>
      </c>
      <c r="BG14" s="617">
        <v>350</v>
      </c>
      <c r="BH14" s="365"/>
    </row>
    <row r="15" spans="1:68" ht="15" x14ac:dyDescent="0.25">
      <c r="A15" s="19" t="s">
        <v>1031</v>
      </c>
      <c r="B15" s="1">
        <v>22</v>
      </c>
      <c r="C15" s="1">
        <v>250</v>
      </c>
      <c r="D15" s="1">
        <v>375</v>
      </c>
      <c r="E15" s="1">
        <v>500</v>
      </c>
      <c r="I15" s="131">
        <f t="shared" si="4"/>
        <v>11.363636363636363</v>
      </c>
      <c r="J15" s="131">
        <f t="shared" si="5"/>
        <v>17.045454545454547</v>
      </c>
      <c r="K15" s="131">
        <f t="shared" si="6"/>
        <v>22.727272727272727</v>
      </c>
      <c r="L15" s="131"/>
      <c r="M15" s="131"/>
      <c r="O15" s="1">
        <v>800</v>
      </c>
      <c r="P15" s="19" t="s">
        <v>1103</v>
      </c>
      <c r="Q15" s="1">
        <v>13</v>
      </c>
      <c r="R15" s="1" t="s">
        <v>64</v>
      </c>
      <c r="S15" s="1">
        <v>550</v>
      </c>
      <c r="U15" s="1">
        <v>820</v>
      </c>
      <c r="AG15" s="1"/>
      <c r="AH15" s="1"/>
      <c r="AI15" s="11" t="s">
        <v>1404</v>
      </c>
      <c r="AJ15" s="1"/>
      <c r="AK15" s="1"/>
      <c r="AY15" s="461">
        <f t="shared" si="3"/>
        <v>0</v>
      </c>
      <c r="BC15" s="617"/>
      <c r="BD15" s="617"/>
      <c r="BE15" s="617"/>
      <c r="BF15" s="617">
        <v>300</v>
      </c>
      <c r="BG15" s="617">
        <v>160</v>
      </c>
      <c r="BH15" s="365"/>
    </row>
    <row r="16" spans="1:68" ht="15" x14ac:dyDescent="0.25">
      <c r="A16" s="19" t="s">
        <v>1032</v>
      </c>
      <c r="B16" s="1">
        <v>27</v>
      </c>
      <c r="C16" s="1">
        <v>450</v>
      </c>
      <c r="D16" s="1">
        <v>725</v>
      </c>
      <c r="E16" s="1">
        <v>1000</v>
      </c>
      <c r="I16" s="131">
        <f t="shared" si="4"/>
        <v>16.666666666666668</v>
      </c>
      <c r="J16" s="131">
        <f t="shared" si="5"/>
        <v>26.851851851851851</v>
      </c>
      <c r="K16" s="131">
        <f t="shared" si="6"/>
        <v>37.037037037037038</v>
      </c>
      <c r="L16" s="131"/>
      <c r="M16" s="131"/>
      <c r="P16" s="19" t="s">
        <v>1104</v>
      </c>
      <c r="AG16" s="1"/>
      <c r="AH16" s="1"/>
      <c r="AJ16" s="1"/>
      <c r="AK16" s="1"/>
      <c r="AY16" s="461">
        <f t="shared" si="3"/>
        <v>0</v>
      </c>
      <c r="BC16" s="617"/>
      <c r="BD16" s="617"/>
      <c r="BE16" s="617"/>
      <c r="BF16" s="617"/>
      <c r="BG16" s="617">
        <v>120</v>
      </c>
      <c r="BH16" s="365"/>
    </row>
    <row r="17" spans="1:60" ht="15" x14ac:dyDescent="0.25">
      <c r="A17" s="19" t="s">
        <v>1033</v>
      </c>
      <c r="B17" s="1">
        <v>22</v>
      </c>
      <c r="C17" s="1">
        <v>300</v>
      </c>
      <c r="D17" s="1">
        <v>525</v>
      </c>
      <c r="E17" s="1">
        <v>750</v>
      </c>
      <c r="I17" s="131">
        <f t="shared" si="4"/>
        <v>13.636363636363637</v>
      </c>
      <c r="J17" s="131">
        <f t="shared" si="5"/>
        <v>23.863636363636363</v>
      </c>
      <c r="K17" s="131">
        <f t="shared" si="6"/>
        <v>34.090909090909093</v>
      </c>
      <c r="L17" s="131"/>
      <c r="M17" s="131"/>
      <c r="P17" s="19" t="s">
        <v>1105</v>
      </c>
      <c r="AG17" s="1"/>
      <c r="AH17" s="1"/>
      <c r="AI17" s="1" t="s">
        <v>1395</v>
      </c>
      <c r="AJ17" s="1"/>
      <c r="AK17" s="1"/>
      <c r="AY17" s="461">
        <f t="shared" si="3"/>
        <v>0</v>
      </c>
      <c r="AZ17" s="19"/>
      <c r="BA17" s="68" t="s">
        <v>2368</v>
      </c>
      <c r="BC17" s="617"/>
      <c r="BD17" s="617">
        <v>1200</v>
      </c>
      <c r="BE17" s="617">
        <v>650</v>
      </c>
      <c r="BF17" s="617">
        <v>1700</v>
      </c>
      <c r="BG17" s="618"/>
      <c r="BH17" s="365"/>
    </row>
    <row r="18" spans="1:60" ht="15" x14ac:dyDescent="0.25">
      <c r="A18" s="19" t="s">
        <v>1034</v>
      </c>
      <c r="B18" s="1">
        <v>21</v>
      </c>
      <c r="C18" s="1">
        <v>550</v>
      </c>
      <c r="D18" s="1">
        <v>725</v>
      </c>
      <c r="E18" s="1">
        <v>1000</v>
      </c>
      <c r="I18" s="131">
        <f t="shared" si="4"/>
        <v>26.19047619047619</v>
      </c>
      <c r="J18" s="131">
        <f t="shared" si="5"/>
        <v>34.523809523809526</v>
      </c>
      <c r="K18" s="131">
        <f t="shared" si="6"/>
        <v>47.61904761904762</v>
      </c>
      <c r="L18" s="131"/>
      <c r="M18" s="131"/>
      <c r="P18" t="s">
        <v>1106</v>
      </c>
      <c r="Q18" s="1">
        <v>70</v>
      </c>
      <c r="R18" s="1" t="s">
        <v>67</v>
      </c>
      <c r="AG18" s="1"/>
      <c r="AH18" s="1"/>
      <c r="AI18" s="11" t="s">
        <v>1763</v>
      </c>
      <c r="AJ18" s="1"/>
      <c r="AK18" s="1"/>
      <c r="AY18" s="461">
        <f t="shared" si="3"/>
        <v>0</v>
      </c>
      <c r="BC18" s="617"/>
      <c r="BD18" s="617">
        <v>350</v>
      </c>
      <c r="BE18" s="617">
        <v>450</v>
      </c>
      <c r="BF18" s="617">
        <v>190</v>
      </c>
      <c r="BG18" s="617"/>
      <c r="BH18" s="365"/>
    </row>
    <row r="19" spans="1:60" ht="15" x14ac:dyDescent="0.25">
      <c r="A19" s="19" t="s">
        <v>1036</v>
      </c>
      <c r="B19" s="1">
        <v>23</v>
      </c>
      <c r="C19" s="1">
        <v>300</v>
      </c>
      <c r="D19" s="1">
        <v>450</v>
      </c>
      <c r="E19" s="1">
        <v>600</v>
      </c>
      <c r="I19" s="131">
        <f t="shared" si="4"/>
        <v>13.043478260869565</v>
      </c>
      <c r="J19" s="131">
        <f t="shared" si="5"/>
        <v>19.565217391304348</v>
      </c>
      <c r="K19" s="131">
        <f t="shared" si="6"/>
        <v>26.086956521739129</v>
      </c>
      <c r="L19" s="131"/>
      <c r="M19" s="131"/>
      <c r="P19" t="s">
        <v>1107</v>
      </c>
      <c r="Q19" s="1">
        <v>40</v>
      </c>
      <c r="R19" s="1" t="s">
        <v>62</v>
      </c>
      <c r="U19" s="1">
        <v>650</v>
      </c>
      <c r="AG19" s="1"/>
      <c r="AH19" s="1"/>
      <c r="AI19" s="11" t="s">
        <v>1762</v>
      </c>
      <c r="AJ19" s="1"/>
      <c r="AK19" s="1"/>
      <c r="AY19" s="461">
        <f t="shared" si="3"/>
        <v>0</v>
      </c>
      <c r="BC19" s="617"/>
      <c r="BD19" s="617">
        <v>190</v>
      </c>
      <c r="BE19" s="617"/>
      <c r="BF19" s="617"/>
      <c r="BG19" s="619"/>
      <c r="BH19" s="365"/>
    </row>
    <row r="20" spans="1:60" ht="15" x14ac:dyDescent="0.25">
      <c r="A20" s="19" t="s">
        <v>1037</v>
      </c>
      <c r="B20" s="1">
        <v>23</v>
      </c>
      <c r="C20" s="1">
        <v>200</v>
      </c>
      <c r="D20" s="1">
        <v>300</v>
      </c>
      <c r="E20" s="1">
        <v>400</v>
      </c>
      <c r="I20" s="131">
        <f t="shared" si="4"/>
        <v>8.695652173913043</v>
      </c>
      <c r="J20" s="131">
        <f t="shared" si="5"/>
        <v>13.043478260869565</v>
      </c>
      <c r="K20" s="131">
        <f t="shared" si="6"/>
        <v>17.391304347826086</v>
      </c>
      <c r="L20" s="131"/>
      <c r="M20" s="131"/>
      <c r="O20" s="1" t="s">
        <v>146</v>
      </c>
      <c r="P20" t="s">
        <v>1108</v>
      </c>
      <c r="Q20" s="1">
        <v>35</v>
      </c>
      <c r="R20" s="1" t="s">
        <v>62</v>
      </c>
      <c r="U20" s="1">
        <v>1800</v>
      </c>
      <c r="AG20" s="1"/>
      <c r="AH20" s="1"/>
      <c r="AI20" s="11" t="s">
        <v>1398</v>
      </c>
      <c r="AJ20" s="1"/>
      <c r="AK20" s="1"/>
      <c r="AY20" s="461">
        <f t="shared" si="3"/>
        <v>0</v>
      </c>
      <c r="AZ20" s="79"/>
      <c r="BA20" s="70" t="s">
        <v>2369</v>
      </c>
      <c r="BC20" s="617">
        <v>1500</v>
      </c>
      <c r="BD20" s="617">
        <v>1350</v>
      </c>
      <c r="BE20" s="617">
        <v>450</v>
      </c>
      <c r="BF20" s="617"/>
      <c r="BG20" s="617"/>
      <c r="BH20" s="365"/>
    </row>
    <row r="21" spans="1:60" ht="15" x14ac:dyDescent="0.25">
      <c r="A21" s="19" t="s">
        <v>1038</v>
      </c>
      <c r="B21" s="11">
        <v>28</v>
      </c>
      <c r="C21" s="1">
        <v>200</v>
      </c>
      <c r="D21" s="1">
        <v>250</v>
      </c>
      <c r="E21" s="1">
        <v>300</v>
      </c>
      <c r="I21" s="131">
        <f t="shared" si="4"/>
        <v>7.1428571428571432</v>
      </c>
      <c r="J21" s="131">
        <f t="shared" si="5"/>
        <v>8.9285714285714288</v>
      </c>
      <c r="K21" s="131">
        <f t="shared" si="6"/>
        <v>10.714285714285714</v>
      </c>
      <c r="L21" s="131"/>
      <c r="M21" s="131"/>
      <c r="O21" s="1" t="s">
        <v>146</v>
      </c>
      <c r="P21" t="s">
        <v>1109</v>
      </c>
      <c r="Q21" s="1">
        <v>23</v>
      </c>
      <c r="R21" s="1" t="s">
        <v>62</v>
      </c>
      <c r="S21" s="1">
        <v>1400</v>
      </c>
      <c r="U21" s="1">
        <v>640</v>
      </c>
      <c r="AH21" s="1"/>
      <c r="AI21" s="11" t="s">
        <v>1399</v>
      </c>
      <c r="AJ21" s="1"/>
      <c r="AK21" s="1"/>
      <c r="AY21" s="461">
        <f t="shared" si="3"/>
        <v>0</v>
      </c>
      <c r="BC21" s="617"/>
      <c r="BD21" s="617">
        <v>1150</v>
      </c>
      <c r="BE21" s="617">
        <v>450</v>
      </c>
      <c r="BF21" s="617"/>
      <c r="BG21" s="617"/>
      <c r="BH21" s="365"/>
    </row>
    <row r="22" spans="1:60" ht="15" x14ac:dyDescent="0.25">
      <c r="A22" s="19" t="s">
        <v>1035</v>
      </c>
      <c r="B22" s="11">
        <v>28</v>
      </c>
      <c r="C22" s="1">
        <v>500</v>
      </c>
      <c r="D22" s="1">
        <v>750</v>
      </c>
      <c r="E22" s="1">
        <v>1000</v>
      </c>
      <c r="I22" s="131">
        <f t="shared" si="4"/>
        <v>17.857142857142858</v>
      </c>
      <c r="J22" s="131">
        <f t="shared" si="5"/>
        <v>26.785714285714285</v>
      </c>
      <c r="K22" s="131">
        <f t="shared" si="6"/>
        <v>35.714285714285715</v>
      </c>
      <c r="L22" s="131"/>
      <c r="M22" s="131"/>
      <c r="O22" s="1" t="s">
        <v>146</v>
      </c>
      <c r="P22" t="s">
        <v>1110</v>
      </c>
      <c r="Q22" s="1">
        <v>45</v>
      </c>
      <c r="R22" s="1" t="s">
        <v>67</v>
      </c>
      <c r="U22" s="1">
        <v>780</v>
      </c>
      <c r="AG22" s="1"/>
      <c r="AH22" s="1"/>
      <c r="AI22" s="11" t="s">
        <v>1400</v>
      </c>
      <c r="AJ22" s="1"/>
      <c r="AK22" s="1"/>
      <c r="AY22" s="461">
        <f t="shared" si="3"/>
        <v>0</v>
      </c>
      <c r="BA22" s="19"/>
      <c r="BC22" s="617"/>
      <c r="BD22" s="617"/>
      <c r="BE22" s="617">
        <v>300</v>
      </c>
      <c r="BF22" s="617"/>
      <c r="BG22" s="617"/>
      <c r="BH22" s="365"/>
    </row>
    <row r="23" spans="1:60" ht="16.5" x14ac:dyDescent="0.25">
      <c r="A23" s="143" t="s">
        <v>1041</v>
      </c>
      <c r="I23" s="144">
        <f>SUM(I13:I22)/10</f>
        <v>14.304745174310392</v>
      </c>
      <c r="J23" s="144">
        <f>SUM(J13:J22)/10</f>
        <v>21.782995587343411</v>
      </c>
      <c r="K23" s="144">
        <f>SUM(K13:K22)/10</f>
        <v>29.737436476566909</v>
      </c>
      <c r="L23" s="144"/>
      <c r="M23" s="144"/>
      <c r="O23" s="1" t="s">
        <v>146</v>
      </c>
      <c r="P23" t="s">
        <v>1111</v>
      </c>
      <c r="Q23" s="1">
        <v>31</v>
      </c>
      <c r="R23" s="1" t="s">
        <v>1112</v>
      </c>
      <c r="U23" s="1">
        <v>880</v>
      </c>
      <c r="AG23" s="1"/>
      <c r="AH23" s="1"/>
      <c r="AJ23" s="1"/>
      <c r="AK23" s="1"/>
      <c r="AY23" s="461">
        <f t="shared" si="3"/>
        <v>0</v>
      </c>
      <c r="AZ23" s="19"/>
      <c r="BC23" s="24"/>
      <c r="BD23" s="24"/>
      <c r="BE23" s="24"/>
      <c r="BF23" s="24"/>
      <c r="BG23" s="24"/>
      <c r="BH23" s="365"/>
    </row>
    <row r="24" spans="1:60" ht="15" x14ac:dyDescent="0.25">
      <c r="O24" s="1" t="s">
        <v>146</v>
      </c>
      <c r="P24" t="s">
        <v>1113</v>
      </c>
      <c r="Q24" s="1">
        <v>48</v>
      </c>
      <c r="R24" s="1" t="s">
        <v>67</v>
      </c>
      <c r="U24" s="1">
        <v>2000</v>
      </c>
      <c r="AG24" s="1"/>
      <c r="AH24" s="1"/>
      <c r="AI24" s="11" t="s">
        <v>1397</v>
      </c>
      <c r="AJ24" s="1"/>
      <c r="AK24" s="1"/>
      <c r="AY24" s="461">
        <f t="shared" si="3"/>
        <v>0</v>
      </c>
      <c r="AZ24">
        <v>100000</v>
      </c>
      <c r="BA24" t="s">
        <v>2370</v>
      </c>
      <c r="BC24" s="24">
        <v>1500</v>
      </c>
      <c r="BD24" s="24"/>
      <c r="BE24" s="24"/>
      <c r="BF24" s="617">
        <v>450</v>
      </c>
      <c r="BG24" s="24">
        <v>250</v>
      </c>
      <c r="BH24" s="365"/>
    </row>
    <row r="25" spans="1:60" ht="15" x14ac:dyDescent="0.25">
      <c r="P25" t="s">
        <v>1114</v>
      </c>
      <c r="Q25" s="1">
        <v>28</v>
      </c>
      <c r="R25" s="1" t="s">
        <v>65</v>
      </c>
      <c r="AF25" s="19"/>
      <c r="AG25" s="12"/>
      <c r="AH25" s="1"/>
      <c r="AI25" s="11" t="s">
        <v>1396</v>
      </c>
      <c r="AK25" s="1"/>
      <c r="AY25" s="461">
        <f t="shared" si="3"/>
        <v>0</v>
      </c>
      <c r="BF25" s="617">
        <v>450</v>
      </c>
      <c r="BG25" s="357">
        <v>150</v>
      </c>
      <c r="BH25" s="365"/>
    </row>
    <row r="26" spans="1:60" ht="15" x14ac:dyDescent="0.25">
      <c r="P26" t="s">
        <v>1115</v>
      </c>
      <c r="Q26" s="1">
        <v>34</v>
      </c>
      <c r="R26" s="1" t="s">
        <v>67</v>
      </c>
      <c r="U26" s="1">
        <v>960</v>
      </c>
      <c r="AG26" s="1"/>
      <c r="AH26" s="1"/>
      <c r="AI26" s="1" t="s">
        <v>1401</v>
      </c>
      <c r="AJ26" s="1"/>
      <c r="AK26" s="1"/>
      <c r="AY26" s="461">
        <f t="shared" si="3"/>
        <v>0</v>
      </c>
      <c r="BF26" s="617">
        <v>450</v>
      </c>
      <c r="BG26" s="357">
        <v>110</v>
      </c>
      <c r="BH26" s="365"/>
    </row>
    <row r="27" spans="1:60" ht="15" x14ac:dyDescent="0.25">
      <c r="A27" t="s">
        <v>1020</v>
      </c>
      <c r="B27" s="1">
        <v>35</v>
      </c>
      <c r="C27" s="1">
        <v>900</v>
      </c>
      <c r="D27" s="1">
        <v>1350</v>
      </c>
      <c r="E27" s="1">
        <v>1800</v>
      </c>
      <c r="F27" s="1">
        <v>11000</v>
      </c>
      <c r="I27" s="131">
        <f>C27/B27</f>
        <v>25.714285714285715</v>
      </c>
      <c r="J27" s="131">
        <f>D27/B27</f>
        <v>38.571428571428569</v>
      </c>
      <c r="K27" s="131">
        <f>E27/B27</f>
        <v>51.428571428571431</v>
      </c>
      <c r="L27" s="131">
        <f>F27/B27</f>
        <v>314.28571428571428</v>
      </c>
      <c r="M27" s="131"/>
      <c r="P27" t="s">
        <v>1116</v>
      </c>
      <c r="Q27" s="1">
        <v>33</v>
      </c>
      <c r="AI27" s="188" t="s">
        <v>1447</v>
      </c>
      <c r="AY27" s="461">
        <f t="shared" si="3"/>
        <v>0</v>
      </c>
      <c r="BF27" s="617">
        <v>450</v>
      </c>
      <c r="BG27" s="357">
        <v>90</v>
      </c>
      <c r="BH27" s="365"/>
    </row>
    <row r="28" spans="1:60" ht="15" x14ac:dyDescent="0.25">
      <c r="A28" s="19" t="s">
        <v>1028</v>
      </c>
      <c r="B28" s="1">
        <v>36</v>
      </c>
      <c r="C28" s="1">
        <v>2300</v>
      </c>
      <c r="D28" s="1">
        <v>2450</v>
      </c>
      <c r="E28" s="1">
        <v>2600</v>
      </c>
      <c r="F28" s="1">
        <v>4000</v>
      </c>
      <c r="I28" s="131">
        <f>C28/B28</f>
        <v>63.888888888888886</v>
      </c>
      <c r="J28" s="131">
        <f>D28/B28</f>
        <v>68.055555555555557</v>
      </c>
      <c r="K28" s="131">
        <f>E28/B28</f>
        <v>72.222222222222229</v>
      </c>
      <c r="L28" s="131">
        <f>F28/B28</f>
        <v>111.11111111111111</v>
      </c>
      <c r="M28" s="131"/>
      <c r="P28" t="s">
        <v>1118</v>
      </c>
      <c r="AA28" t="s">
        <v>1389</v>
      </c>
      <c r="AB28" s="1">
        <v>10000</v>
      </c>
      <c r="AY28" s="461">
        <f t="shared" si="3"/>
        <v>0</v>
      </c>
      <c r="BF28" s="617">
        <v>400</v>
      </c>
      <c r="BH28" s="365"/>
    </row>
    <row r="29" spans="1:60" ht="15" x14ac:dyDescent="0.25">
      <c r="A29" s="19" t="s">
        <v>1042</v>
      </c>
      <c r="B29" s="1">
        <v>33</v>
      </c>
      <c r="C29" s="1">
        <v>700</v>
      </c>
      <c r="D29" s="1">
        <v>1500</v>
      </c>
      <c r="E29" s="1">
        <v>2300</v>
      </c>
      <c r="F29" s="1">
        <v>5700</v>
      </c>
      <c r="I29" s="131">
        <f>C29/B29</f>
        <v>21.212121212121211</v>
      </c>
      <c r="J29" s="131">
        <f>D29/B29</f>
        <v>45.454545454545453</v>
      </c>
      <c r="K29" s="131">
        <f>E29/B29</f>
        <v>69.696969696969703</v>
      </c>
      <c r="L29" s="131">
        <f>F29/B29</f>
        <v>172.72727272727272</v>
      </c>
      <c r="M29" s="131"/>
      <c r="P29" t="s">
        <v>1119</v>
      </c>
      <c r="T29" s="1">
        <v>140</v>
      </c>
      <c r="U29" s="1">
        <v>300</v>
      </c>
      <c r="AA29" t="s">
        <v>1390</v>
      </c>
      <c r="AB29" s="1">
        <v>15000</v>
      </c>
      <c r="AY29" s="461">
        <f t="shared" si="3"/>
        <v>0</v>
      </c>
      <c r="BF29" s="16">
        <v>450</v>
      </c>
      <c r="BH29" s="365"/>
    </row>
    <row r="30" spans="1:60" ht="15" x14ac:dyDescent="0.25">
      <c r="A30" s="19" t="s">
        <v>1045</v>
      </c>
      <c r="B30" s="1">
        <v>31</v>
      </c>
      <c r="C30" s="1">
        <v>250</v>
      </c>
      <c r="D30" s="1">
        <v>525</v>
      </c>
      <c r="E30" s="1">
        <v>800</v>
      </c>
      <c r="F30" s="1">
        <v>1200</v>
      </c>
      <c r="I30" s="131">
        <f>C30/B30</f>
        <v>8.064516129032258</v>
      </c>
      <c r="J30" s="131">
        <f>D30/B30</f>
        <v>16.93548387096774</v>
      </c>
      <c r="K30" s="131">
        <f>E30/B30</f>
        <v>25.806451612903224</v>
      </c>
      <c r="L30" s="131">
        <f>F30/B30</f>
        <v>38.70967741935484</v>
      </c>
      <c r="M30" s="131"/>
      <c r="P30" t="s">
        <v>1120</v>
      </c>
      <c r="Q30" s="1" t="s">
        <v>1121</v>
      </c>
      <c r="U30" s="1">
        <v>250</v>
      </c>
      <c r="AA30" t="s">
        <v>1391</v>
      </c>
      <c r="AB30" s="1">
        <v>11000</v>
      </c>
      <c r="AG30" s="1"/>
      <c r="AH30" s="1"/>
      <c r="AJ30" s="1"/>
      <c r="AK30" s="1"/>
      <c r="AL30" s="1"/>
      <c r="AY30" s="461">
        <f t="shared" si="3"/>
        <v>0</v>
      </c>
      <c r="BA30" s="68" t="s">
        <v>2371</v>
      </c>
      <c r="BC30" s="24"/>
      <c r="BD30" s="24"/>
      <c r="BE30" s="24"/>
      <c r="BF30" s="24"/>
      <c r="BG30" s="24">
        <v>20000</v>
      </c>
      <c r="BH30" s="365"/>
    </row>
    <row r="31" spans="1:60" ht="15" x14ac:dyDescent="0.25">
      <c r="A31" s="19" t="s">
        <v>1026</v>
      </c>
      <c r="B31" s="1">
        <v>39</v>
      </c>
      <c r="C31" s="1">
        <v>350</v>
      </c>
      <c r="D31" s="1">
        <v>500</v>
      </c>
      <c r="E31" s="1">
        <v>650</v>
      </c>
      <c r="F31" s="1">
        <v>850</v>
      </c>
      <c r="I31" s="131">
        <f>C31/B31</f>
        <v>8.9743589743589745</v>
      </c>
      <c r="J31" s="131">
        <f>D31/B31</f>
        <v>12.820512820512821</v>
      </c>
      <c r="K31" s="131">
        <f>E31/B31</f>
        <v>16.666666666666668</v>
      </c>
      <c r="L31" s="131">
        <f>F31/B31</f>
        <v>21.794871794871796</v>
      </c>
      <c r="M31" s="131"/>
      <c r="P31" t="s">
        <v>1122</v>
      </c>
      <c r="Q31" s="1" t="s">
        <v>1121</v>
      </c>
      <c r="AA31" t="s">
        <v>1392</v>
      </c>
      <c r="AB31" s="1">
        <v>19000</v>
      </c>
      <c r="AH31" s="1"/>
      <c r="AI31" s="146"/>
      <c r="AK31" s="1"/>
      <c r="AL31" s="1"/>
      <c r="AY31" s="461">
        <f t="shared" si="3"/>
        <v>0</v>
      </c>
      <c r="AZ31" s="68"/>
      <c r="BA31" s="68" t="s">
        <v>2372</v>
      </c>
      <c r="BC31" s="616">
        <v>800</v>
      </c>
      <c r="BD31" s="615">
        <v>1350</v>
      </c>
      <c r="BE31" s="616">
        <v>210</v>
      </c>
      <c r="BF31" s="618">
        <v>575</v>
      </c>
      <c r="BG31" s="618">
        <v>250</v>
      </c>
      <c r="BH31" s="365"/>
    </row>
    <row r="32" spans="1:60" ht="15" x14ac:dyDescent="0.25">
      <c r="P32" t="s">
        <v>1123</v>
      </c>
      <c r="Q32" s="1" t="s">
        <v>1121</v>
      </c>
      <c r="U32" s="1">
        <v>540</v>
      </c>
      <c r="AA32" t="s">
        <v>1393</v>
      </c>
      <c r="AB32" s="1">
        <v>78000</v>
      </c>
      <c r="AY32" s="461">
        <f t="shared" si="3"/>
        <v>0</v>
      </c>
      <c r="BD32" s="357">
        <v>450</v>
      </c>
      <c r="BE32" s="357">
        <v>210</v>
      </c>
      <c r="BF32" s="617">
        <v>250</v>
      </c>
      <c r="BG32" s="617">
        <v>100</v>
      </c>
      <c r="BH32" s="365"/>
    </row>
    <row r="33" spans="1:60" ht="15" x14ac:dyDescent="0.25">
      <c r="P33" t="s">
        <v>1124</v>
      </c>
      <c r="AA33" t="s">
        <v>1394</v>
      </c>
      <c r="AB33" s="1">
        <v>10000</v>
      </c>
      <c r="AY33" s="461">
        <f t="shared" si="3"/>
        <v>0</v>
      </c>
      <c r="BD33" s="357">
        <v>650</v>
      </c>
      <c r="BE33" s="357">
        <v>700</v>
      </c>
      <c r="BF33" s="617">
        <v>250</v>
      </c>
      <c r="BG33" s="617">
        <v>110</v>
      </c>
      <c r="BH33" s="365"/>
    </row>
    <row r="34" spans="1:60" ht="16.5" x14ac:dyDescent="0.25">
      <c r="A34" t="s">
        <v>1021</v>
      </c>
      <c r="B34" s="1">
        <v>41</v>
      </c>
      <c r="C34" s="1">
        <v>700</v>
      </c>
      <c r="D34" s="1">
        <v>1200</v>
      </c>
      <c r="E34" s="1">
        <v>1700</v>
      </c>
      <c r="F34" s="1">
        <v>3000</v>
      </c>
      <c r="G34" s="1">
        <v>5000</v>
      </c>
      <c r="I34" s="131">
        <f>C34/B34</f>
        <v>17.073170731707318</v>
      </c>
      <c r="J34" s="131">
        <f>D34/B34</f>
        <v>29.26829268292683</v>
      </c>
      <c r="K34" s="131">
        <f>E34/B34</f>
        <v>41.463414634146339</v>
      </c>
      <c r="L34" s="131">
        <f>F34/B34</f>
        <v>73.170731707317074</v>
      </c>
      <c r="M34" s="131">
        <f>G34/B34</f>
        <v>121.95121951219512</v>
      </c>
      <c r="AH34" s="643" t="s">
        <v>1364</v>
      </c>
      <c r="AI34" s="643"/>
      <c r="AJ34" s="643"/>
      <c r="AK34" s="643"/>
      <c r="AL34" s="643"/>
      <c r="AY34" s="462">
        <f>AVERAGE(AY4:AY7)</f>
        <v>0</v>
      </c>
      <c r="BE34" s="357">
        <v>700</v>
      </c>
      <c r="BF34" s="617">
        <v>160</v>
      </c>
      <c r="BG34" s="617">
        <v>100</v>
      </c>
    </row>
    <row r="35" spans="1:60" x14ac:dyDescent="0.2">
      <c r="A35" s="19" t="s">
        <v>1023</v>
      </c>
      <c r="B35" s="1">
        <v>42</v>
      </c>
      <c r="C35" s="1">
        <v>2400</v>
      </c>
      <c r="D35" s="1">
        <v>2900</v>
      </c>
      <c r="E35" s="1">
        <v>3400</v>
      </c>
      <c r="F35" s="1">
        <v>4200</v>
      </c>
      <c r="G35" s="1">
        <v>7000</v>
      </c>
      <c r="I35" s="131">
        <f>C35/B35</f>
        <v>57.142857142857146</v>
      </c>
      <c r="J35" s="131">
        <f>D35/B35</f>
        <v>69.047619047619051</v>
      </c>
      <c r="K35" s="131">
        <f>E35/B35</f>
        <v>80.952380952380949</v>
      </c>
      <c r="L35" s="131">
        <f>F35/B35</f>
        <v>100</v>
      </c>
      <c r="M35" s="131">
        <f>G35/B35</f>
        <v>166.66666666666666</v>
      </c>
      <c r="Y35" s="1" t="s">
        <v>67</v>
      </c>
      <c r="Z35" s="1" t="s">
        <v>62</v>
      </c>
      <c r="AA35" s="1" t="s">
        <v>69</v>
      </c>
      <c r="AB35" s="1" t="s">
        <v>65</v>
      </c>
      <c r="AC35" s="1" t="s">
        <v>64</v>
      </c>
      <c r="AH35" s="1" t="s">
        <v>67</v>
      </c>
      <c r="AI35" s="1" t="s">
        <v>62</v>
      </c>
      <c r="AJ35" s="1" t="s">
        <v>69</v>
      </c>
      <c r="AK35" s="1" t="s">
        <v>65</v>
      </c>
      <c r="AL35" s="1" t="s">
        <v>64</v>
      </c>
      <c r="BE35" s="357">
        <v>750</v>
      </c>
      <c r="BF35" s="617">
        <v>150</v>
      </c>
      <c r="BG35" s="617">
        <v>100</v>
      </c>
    </row>
    <row r="36" spans="1:60" x14ac:dyDescent="0.2">
      <c r="A36" s="19" t="s">
        <v>1370</v>
      </c>
      <c r="B36" s="1">
        <v>50</v>
      </c>
      <c r="C36" s="1">
        <v>1100</v>
      </c>
      <c r="D36" s="1">
        <v>1550</v>
      </c>
      <c r="E36" s="1">
        <v>2000</v>
      </c>
      <c r="F36" s="1">
        <v>3200</v>
      </c>
      <c r="G36" s="1">
        <v>7000</v>
      </c>
      <c r="I36" s="131">
        <f>C36/B36</f>
        <v>22</v>
      </c>
      <c r="J36" s="131">
        <f>D36/B36</f>
        <v>31</v>
      </c>
      <c r="K36" s="131">
        <f>E36/B36</f>
        <v>40</v>
      </c>
      <c r="L36" s="131">
        <f>F36/B36</f>
        <v>64</v>
      </c>
      <c r="M36" s="131">
        <f>G36/B36</f>
        <v>140</v>
      </c>
      <c r="P36" t="s">
        <v>1349</v>
      </c>
      <c r="Q36" s="1">
        <v>53</v>
      </c>
      <c r="R36" s="1" t="s">
        <v>67</v>
      </c>
      <c r="S36" s="1" t="s">
        <v>1361</v>
      </c>
      <c r="T36" s="1">
        <v>460</v>
      </c>
      <c r="U36" s="35" t="s">
        <v>1382</v>
      </c>
      <c r="X36" s="1">
        <v>3</v>
      </c>
      <c r="Y36" s="1" t="s">
        <v>1267</v>
      </c>
      <c r="Z36" s="1">
        <v>1</v>
      </c>
      <c r="AE36" t="s">
        <v>1351</v>
      </c>
      <c r="AF36" s="1">
        <v>7850</v>
      </c>
      <c r="AG36" s="1">
        <v>7850</v>
      </c>
      <c r="AH36" s="1">
        <v>750</v>
      </c>
      <c r="AI36" s="1"/>
      <c r="AJ36" s="1"/>
      <c r="AK36" s="1"/>
      <c r="AL36" s="1"/>
      <c r="BE36" s="16">
        <v>650</v>
      </c>
      <c r="BF36" s="16">
        <v>350</v>
      </c>
      <c r="BG36" s="16">
        <v>170</v>
      </c>
    </row>
    <row r="37" spans="1:60" x14ac:dyDescent="0.2">
      <c r="A37" s="19" t="s">
        <v>1376</v>
      </c>
      <c r="B37" s="1">
        <v>47</v>
      </c>
      <c r="C37" s="1">
        <v>900</v>
      </c>
      <c r="D37" s="1">
        <v>1300</v>
      </c>
      <c r="E37" s="1">
        <v>1700</v>
      </c>
      <c r="F37" s="1">
        <v>2200</v>
      </c>
      <c r="G37" s="1">
        <v>3500</v>
      </c>
      <c r="I37" s="131">
        <f>C37/B37</f>
        <v>19.148936170212767</v>
      </c>
      <c r="J37" s="131">
        <f>D37/B37</f>
        <v>27.659574468085108</v>
      </c>
      <c r="K37" s="131">
        <f>E37/B37</f>
        <v>36.170212765957444</v>
      </c>
      <c r="L37" s="131">
        <f>F37/B37</f>
        <v>46.808510638297875</v>
      </c>
      <c r="M37" s="131">
        <f>G37/B37</f>
        <v>74.468085106382972</v>
      </c>
      <c r="P37" t="s">
        <v>1353</v>
      </c>
      <c r="Q37" s="1">
        <v>56</v>
      </c>
      <c r="S37" s="1">
        <v>260</v>
      </c>
      <c r="T37" s="1" t="s">
        <v>163</v>
      </c>
      <c r="U37" s="1">
        <v>1400</v>
      </c>
      <c r="X37" s="1">
        <v>1</v>
      </c>
      <c r="Y37" s="1" t="s">
        <v>1225</v>
      </c>
      <c r="AE37" t="s">
        <v>1352</v>
      </c>
      <c r="AF37" s="1">
        <v>1400</v>
      </c>
      <c r="AG37" s="1">
        <v>1500</v>
      </c>
      <c r="AH37" s="1">
        <v>1800</v>
      </c>
      <c r="AI37" s="1"/>
      <c r="AJ37" s="1">
        <v>11000</v>
      </c>
      <c r="AK37" s="1">
        <v>12000</v>
      </c>
      <c r="AL37" s="1"/>
      <c r="BA37" s="68" t="s">
        <v>2373</v>
      </c>
      <c r="BC37" s="24">
        <v>4600</v>
      </c>
      <c r="BD37" s="24">
        <v>700</v>
      </c>
      <c r="BE37" s="24">
        <v>500</v>
      </c>
      <c r="BF37" s="617">
        <v>400</v>
      </c>
      <c r="BG37" s="24">
        <v>90</v>
      </c>
    </row>
    <row r="38" spans="1:60" x14ac:dyDescent="0.2">
      <c r="A38" s="19" t="s">
        <v>1375</v>
      </c>
      <c r="B38" s="1">
        <v>47</v>
      </c>
      <c r="C38" s="1">
        <v>600</v>
      </c>
      <c r="D38" s="1">
        <v>875</v>
      </c>
      <c r="E38" s="1">
        <v>1150</v>
      </c>
      <c r="F38" s="1">
        <v>1700</v>
      </c>
      <c r="G38" s="1">
        <v>2900</v>
      </c>
      <c r="I38" s="131">
        <f>C38/B38</f>
        <v>12.76595744680851</v>
      </c>
      <c r="J38" s="131">
        <f>D38/B38</f>
        <v>18.617021276595743</v>
      </c>
      <c r="K38" s="131">
        <f>E38/B38</f>
        <v>24.468085106382979</v>
      </c>
      <c r="L38" s="131">
        <f>F38/B38</f>
        <v>36.170212765957444</v>
      </c>
      <c r="M38" s="131">
        <f>G38/B38</f>
        <v>61.702127659574465</v>
      </c>
      <c r="P38" t="s">
        <v>1097</v>
      </c>
      <c r="Q38" s="1">
        <v>16</v>
      </c>
      <c r="S38" s="1">
        <v>260</v>
      </c>
      <c r="T38" s="1">
        <v>60</v>
      </c>
      <c r="U38" s="1">
        <v>180</v>
      </c>
      <c r="X38" s="1">
        <v>1</v>
      </c>
      <c r="Y38" s="1" t="s">
        <v>1225</v>
      </c>
      <c r="AE38" t="s">
        <v>1352</v>
      </c>
      <c r="AF38" s="1">
        <v>260</v>
      </c>
      <c r="AG38" s="1">
        <v>310</v>
      </c>
      <c r="AH38" s="1">
        <v>350</v>
      </c>
      <c r="AI38" s="1">
        <v>700</v>
      </c>
      <c r="AJ38" s="1">
        <v>1000</v>
      </c>
      <c r="AK38" s="1">
        <v>1800</v>
      </c>
      <c r="AL38" s="1">
        <v>3000</v>
      </c>
      <c r="BC38" s="24">
        <v>3700</v>
      </c>
      <c r="BD38" s="357">
        <v>500</v>
      </c>
      <c r="BE38" s="24">
        <v>450</v>
      </c>
      <c r="BF38" s="617">
        <v>250</v>
      </c>
      <c r="BG38" s="24">
        <v>80</v>
      </c>
    </row>
    <row r="39" spans="1:60" x14ac:dyDescent="0.2">
      <c r="L39" s="131"/>
      <c r="M39" s="131"/>
      <c r="P39" t="s">
        <v>1354</v>
      </c>
      <c r="Q39" s="1">
        <v>13</v>
      </c>
      <c r="S39" s="1">
        <v>100</v>
      </c>
      <c r="T39" s="1">
        <v>100</v>
      </c>
      <c r="U39" s="1">
        <v>170</v>
      </c>
      <c r="X39" s="1">
        <v>1</v>
      </c>
      <c r="Y39" s="1">
        <v>1</v>
      </c>
      <c r="AF39" s="1">
        <v>170</v>
      </c>
      <c r="AG39" s="1">
        <v>250</v>
      </c>
      <c r="AH39" s="1">
        <v>250</v>
      </c>
      <c r="AI39" s="1">
        <v>500</v>
      </c>
      <c r="AJ39" s="1">
        <v>600</v>
      </c>
      <c r="AK39" s="1">
        <v>900</v>
      </c>
      <c r="AL39" s="1">
        <v>1200</v>
      </c>
      <c r="BC39" s="615"/>
      <c r="BD39" s="24">
        <v>900</v>
      </c>
      <c r="BE39" s="24">
        <v>170</v>
      </c>
      <c r="BF39" s="617">
        <v>190</v>
      </c>
      <c r="BG39" s="24"/>
    </row>
    <row r="40" spans="1:60" x14ac:dyDescent="0.2">
      <c r="L40" s="131"/>
      <c r="M40" s="131"/>
      <c r="P40" t="s">
        <v>1355</v>
      </c>
      <c r="Q40" s="1">
        <v>34</v>
      </c>
      <c r="S40" s="1">
        <v>1500</v>
      </c>
      <c r="T40" s="1">
        <v>500</v>
      </c>
      <c r="U40" s="1">
        <v>1500</v>
      </c>
      <c r="X40" s="1">
        <v>1</v>
      </c>
      <c r="Y40" s="1" t="s">
        <v>1225</v>
      </c>
      <c r="AE40" t="s">
        <v>1356</v>
      </c>
      <c r="AF40" s="1">
        <v>1500</v>
      </c>
      <c r="AG40" s="1">
        <v>2800</v>
      </c>
      <c r="AH40" s="1">
        <v>2000</v>
      </c>
      <c r="AI40" s="1">
        <v>3600</v>
      </c>
      <c r="AJ40" s="1"/>
      <c r="AK40" s="1"/>
      <c r="AL40" s="1"/>
      <c r="BC40" s="24"/>
      <c r="BD40" s="24">
        <v>550</v>
      </c>
      <c r="BE40" s="24">
        <v>150</v>
      </c>
      <c r="BF40" s="617">
        <v>180</v>
      </c>
      <c r="BG40" s="24"/>
    </row>
    <row r="41" spans="1:60" x14ac:dyDescent="0.2">
      <c r="A41" s="19" t="s">
        <v>1027</v>
      </c>
      <c r="B41" s="1">
        <v>55</v>
      </c>
      <c r="C41" s="1">
        <v>2400</v>
      </c>
      <c r="D41" s="1">
        <v>3600</v>
      </c>
      <c r="E41" s="1">
        <v>4800</v>
      </c>
      <c r="I41" s="131">
        <f>C41/B41</f>
        <v>43.636363636363633</v>
      </c>
      <c r="J41" s="131">
        <f>D41/B41</f>
        <v>65.454545454545453</v>
      </c>
      <c r="K41" s="131">
        <f>E41/B41</f>
        <v>87.272727272727266</v>
      </c>
      <c r="L41" s="131"/>
      <c r="M41" s="131"/>
      <c r="P41" t="s">
        <v>1357</v>
      </c>
      <c r="Q41" s="1">
        <v>61</v>
      </c>
      <c r="S41" s="1">
        <v>4400</v>
      </c>
      <c r="T41" s="1" t="s">
        <v>163</v>
      </c>
      <c r="U41" s="11">
        <v>3500</v>
      </c>
      <c r="X41" s="1">
        <v>1</v>
      </c>
      <c r="Z41" s="1">
        <v>1</v>
      </c>
      <c r="AF41" s="1">
        <v>4400</v>
      </c>
      <c r="AG41" s="1">
        <v>15000</v>
      </c>
      <c r="AH41" s="1">
        <v>10000</v>
      </c>
      <c r="AI41" s="1">
        <v>15000</v>
      </c>
      <c r="AJ41" s="1">
        <v>27000</v>
      </c>
      <c r="AK41" s="1">
        <v>43000</v>
      </c>
      <c r="AL41" s="1">
        <v>60000</v>
      </c>
      <c r="BC41" s="24"/>
      <c r="BE41" s="24">
        <v>700</v>
      </c>
      <c r="BF41" s="617">
        <v>150</v>
      </c>
      <c r="BG41" s="24"/>
    </row>
    <row r="42" spans="1:60" x14ac:dyDescent="0.2">
      <c r="A42" s="19" t="s">
        <v>1358</v>
      </c>
      <c r="B42" s="1">
        <v>57</v>
      </c>
      <c r="C42" s="1">
        <v>3600</v>
      </c>
      <c r="D42" s="1">
        <v>5400</v>
      </c>
      <c r="E42" s="1">
        <v>7200</v>
      </c>
      <c r="I42" s="131">
        <f>C42/B42</f>
        <v>63.157894736842103</v>
      </c>
      <c r="J42" s="131">
        <f>D42/B42</f>
        <v>94.736842105263165</v>
      </c>
      <c r="K42" s="131">
        <f>E42/B42</f>
        <v>126.31578947368421</v>
      </c>
      <c r="L42" s="131"/>
      <c r="M42" s="131"/>
      <c r="AH42" s="1"/>
      <c r="AI42" s="1"/>
      <c r="AJ42" s="1"/>
      <c r="AK42" s="1"/>
      <c r="AL42" s="1"/>
      <c r="BC42" s="24"/>
      <c r="BD42" s="24"/>
      <c r="BE42" s="24"/>
      <c r="BF42" s="24">
        <v>360</v>
      </c>
      <c r="BG42" s="24"/>
    </row>
    <row r="43" spans="1:60" x14ac:dyDescent="0.2">
      <c r="A43" s="19" t="s">
        <v>1359</v>
      </c>
      <c r="B43" s="1">
        <v>55</v>
      </c>
      <c r="C43" s="1">
        <v>1300</v>
      </c>
      <c r="D43" s="1">
        <v>1975</v>
      </c>
      <c r="E43" s="1">
        <v>2650</v>
      </c>
      <c r="I43" s="131">
        <f>C43/B43</f>
        <v>23.636363636363637</v>
      </c>
      <c r="J43" s="131">
        <f>D43/B43</f>
        <v>35.909090909090907</v>
      </c>
      <c r="K43" s="131">
        <f>E43/B43</f>
        <v>48.18181818181818</v>
      </c>
      <c r="L43" s="131"/>
      <c r="M43" s="131"/>
      <c r="P43" s="19" t="s">
        <v>1365</v>
      </c>
      <c r="Q43" s="1">
        <v>52</v>
      </c>
      <c r="S43" s="11" t="s">
        <v>1388</v>
      </c>
      <c r="T43" s="11"/>
      <c r="U43" s="11" t="s">
        <v>1377</v>
      </c>
      <c r="X43" s="1">
        <v>3</v>
      </c>
      <c r="Z43" s="1">
        <v>1</v>
      </c>
      <c r="AA43" s="1">
        <v>1</v>
      </c>
      <c r="AB43" s="1">
        <v>1</v>
      </c>
      <c r="AF43" s="1">
        <v>9400</v>
      </c>
      <c r="AG43" s="1">
        <v>12700</v>
      </c>
      <c r="AH43" s="1">
        <v>1700</v>
      </c>
      <c r="AI43" s="1">
        <v>2700</v>
      </c>
      <c r="AJ43" s="1">
        <v>3500</v>
      </c>
      <c r="AK43" s="1">
        <v>6500</v>
      </c>
      <c r="AL43" s="1">
        <v>9500</v>
      </c>
      <c r="BC43" s="24"/>
      <c r="BD43" s="24"/>
      <c r="BE43" s="24"/>
      <c r="BF43" s="82">
        <v>360</v>
      </c>
      <c r="BG43" s="24"/>
    </row>
    <row r="44" spans="1:60" x14ac:dyDescent="0.2">
      <c r="A44" s="19" t="s">
        <v>1360</v>
      </c>
      <c r="B44" s="1">
        <v>54</v>
      </c>
      <c r="C44" s="1">
        <v>300</v>
      </c>
      <c r="D44" s="1">
        <v>450</v>
      </c>
      <c r="E44" s="1">
        <v>600</v>
      </c>
      <c r="I44" s="131">
        <f>C44/B44</f>
        <v>5.5555555555555554</v>
      </c>
      <c r="J44" s="131">
        <f>D44/B44</f>
        <v>8.3333333333333339</v>
      </c>
      <c r="K44" s="131">
        <f>E44/B44</f>
        <v>11.111111111111111</v>
      </c>
      <c r="L44" s="131"/>
      <c r="M44" s="131"/>
      <c r="P44" s="19" t="s">
        <v>1380</v>
      </c>
      <c r="Q44" s="1">
        <v>64</v>
      </c>
      <c r="S44" s="11" t="s">
        <v>1387</v>
      </c>
      <c r="U44" s="11" t="s">
        <v>1384</v>
      </c>
      <c r="W44" s="16" t="s">
        <v>1381</v>
      </c>
      <c r="X44" s="1">
        <v>3</v>
      </c>
      <c r="AA44" s="11" t="s">
        <v>1267</v>
      </c>
      <c r="AB44" s="1">
        <v>1</v>
      </c>
      <c r="AE44" s="19" t="s">
        <v>1366</v>
      </c>
      <c r="AF44" s="1">
        <v>14900</v>
      </c>
      <c r="AG44" s="1">
        <v>20250</v>
      </c>
      <c r="AH44" s="1">
        <v>2400</v>
      </c>
      <c r="AI44" s="1">
        <v>4800</v>
      </c>
      <c r="AJ44" s="1">
        <v>6000</v>
      </c>
      <c r="AK44" s="1">
        <v>7800</v>
      </c>
      <c r="AL44" s="1">
        <v>9600</v>
      </c>
      <c r="BC44" s="82"/>
      <c r="BD44" s="82"/>
      <c r="BE44" s="82"/>
      <c r="BF44" s="82"/>
      <c r="BG44" s="82"/>
    </row>
    <row r="45" spans="1:60" x14ac:dyDescent="0.2">
      <c r="A45" s="19" t="s">
        <v>1369</v>
      </c>
      <c r="B45" s="1">
        <v>56</v>
      </c>
      <c r="C45" s="1">
        <v>500</v>
      </c>
      <c r="D45" s="1">
        <v>750</v>
      </c>
      <c r="E45" s="1">
        <v>1000</v>
      </c>
      <c r="I45" s="131">
        <f>C45/B45</f>
        <v>8.9285714285714288</v>
      </c>
      <c r="J45" s="131">
        <f>D45/B45</f>
        <v>13.392857142857142</v>
      </c>
      <c r="K45" s="131">
        <f>E45/B45</f>
        <v>17.857142857142858</v>
      </c>
      <c r="L45" s="131"/>
      <c r="M45" s="131"/>
      <c r="P45" s="19" t="s">
        <v>1379</v>
      </c>
      <c r="Q45" s="1">
        <v>45</v>
      </c>
      <c r="S45" s="11" t="s">
        <v>1385</v>
      </c>
      <c r="U45" s="11" t="s">
        <v>1378</v>
      </c>
      <c r="W45" s="16" t="s">
        <v>1381</v>
      </c>
      <c r="X45" s="1">
        <v>12</v>
      </c>
      <c r="AB45" s="1">
        <v>1</v>
      </c>
      <c r="AC45" s="1">
        <v>11</v>
      </c>
      <c r="AE45" s="1"/>
      <c r="AF45" s="1">
        <v>60100</v>
      </c>
      <c r="AG45" s="1">
        <v>94800</v>
      </c>
      <c r="AH45" s="1">
        <v>2100</v>
      </c>
      <c r="AI45" s="1">
        <v>4200</v>
      </c>
      <c r="AJ45" s="1">
        <v>8400</v>
      </c>
      <c r="AK45" s="1">
        <v>10200</v>
      </c>
      <c r="AL45" s="1">
        <v>12000</v>
      </c>
      <c r="AM45" s="374" t="s">
        <v>1931</v>
      </c>
      <c r="BC45" s="24"/>
      <c r="BD45" s="24"/>
      <c r="BE45" s="24"/>
      <c r="BF45" s="24">
        <v>850</v>
      </c>
      <c r="BG45" s="24"/>
    </row>
    <row r="46" spans="1:60" x14ac:dyDescent="0.2">
      <c r="L46" s="131"/>
      <c r="M46" s="131"/>
      <c r="P46" t="s">
        <v>1362</v>
      </c>
      <c r="Q46" s="1">
        <v>45</v>
      </c>
      <c r="S46" s="11" t="s">
        <v>1386</v>
      </c>
      <c r="U46" s="11" t="s">
        <v>1383</v>
      </c>
      <c r="X46" s="1">
        <v>2</v>
      </c>
      <c r="AA46" s="11" t="s">
        <v>1267</v>
      </c>
      <c r="AE46" s="19" t="s">
        <v>1366</v>
      </c>
      <c r="AF46" s="1">
        <v>6100</v>
      </c>
      <c r="AG46" s="1">
        <v>11500</v>
      </c>
      <c r="AH46" s="1"/>
      <c r="AI46" s="20"/>
      <c r="AJ46" s="20" t="s">
        <v>1946</v>
      </c>
      <c r="AK46" s="20"/>
      <c r="AL46" s="1"/>
      <c r="BC46" s="24"/>
      <c r="BD46" s="24"/>
      <c r="BE46" s="24"/>
      <c r="BF46" s="24">
        <v>750</v>
      </c>
      <c r="BG46" s="24"/>
    </row>
    <row r="47" spans="1:60" x14ac:dyDescent="0.2">
      <c r="L47" s="131"/>
      <c r="M47" s="131"/>
      <c r="AZ47" s="68">
        <v>1000000</v>
      </c>
      <c r="BA47" t="s">
        <v>2374</v>
      </c>
      <c r="BC47" s="24"/>
      <c r="BD47" s="24"/>
      <c r="BE47" s="24"/>
      <c r="BF47" s="24">
        <v>450</v>
      </c>
      <c r="BG47" s="24">
        <v>750</v>
      </c>
    </row>
    <row r="48" spans="1:60" x14ac:dyDescent="0.2">
      <c r="A48" s="19" t="s">
        <v>1372</v>
      </c>
      <c r="B48" s="1">
        <v>61</v>
      </c>
      <c r="C48" s="1">
        <v>2000</v>
      </c>
      <c r="D48" s="1">
        <v>3450</v>
      </c>
      <c r="E48" s="1">
        <v>4900</v>
      </c>
      <c r="F48" s="1">
        <v>6600</v>
      </c>
      <c r="G48" s="1">
        <v>12000</v>
      </c>
      <c r="I48" s="131">
        <f>C48/B48</f>
        <v>32.786885245901637</v>
      </c>
      <c r="J48" s="131">
        <f>D48/B48</f>
        <v>56.557377049180324</v>
      </c>
      <c r="K48" s="131">
        <f>E48/B48</f>
        <v>80.327868852459019</v>
      </c>
      <c r="L48" s="131">
        <f>F48/B48</f>
        <v>108.19672131147541</v>
      </c>
      <c r="M48" s="131">
        <f>G48/B48</f>
        <v>196.72131147540983</v>
      </c>
      <c r="Y48" s="643" t="s">
        <v>1364</v>
      </c>
      <c r="Z48" s="643"/>
      <c r="AA48" s="643"/>
      <c r="AB48" s="643"/>
      <c r="AC48" s="643"/>
      <c r="AF48" s="1"/>
      <c r="AG48" s="146"/>
      <c r="AH48" s="643" t="s">
        <v>1764</v>
      </c>
      <c r="AI48" s="643"/>
      <c r="AJ48" s="643"/>
      <c r="AK48" s="643"/>
      <c r="AL48" s="643"/>
      <c r="AM48" s="293" t="s">
        <v>1088</v>
      </c>
      <c r="BC48" s="24"/>
      <c r="BD48" s="24"/>
      <c r="BE48" s="24"/>
      <c r="BF48" s="24">
        <v>750</v>
      </c>
      <c r="BG48" s="24">
        <v>300</v>
      </c>
    </row>
    <row r="49" spans="1:59" x14ac:dyDescent="0.2">
      <c r="A49" s="19" t="s">
        <v>1373</v>
      </c>
      <c r="B49" s="1">
        <v>63</v>
      </c>
      <c r="C49" s="1">
        <v>450</v>
      </c>
      <c r="D49" s="1">
        <v>775</v>
      </c>
      <c r="E49" s="1">
        <v>1100</v>
      </c>
      <c r="F49" s="1">
        <v>1600</v>
      </c>
      <c r="G49" s="1">
        <v>3200</v>
      </c>
      <c r="I49" s="131">
        <f>C49/B49</f>
        <v>7.1428571428571432</v>
      </c>
      <c r="J49" s="131">
        <f>D49/B49</f>
        <v>12.301587301587302</v>
      </c>
      <c r="K49" s="131">
        <f>E49/B49</f>
        <v>17.460317460317459</v>
      </c>
      <c r="L49" s="131">
        <f>F49/B49</f>
        <v>25.396825396825395</v>
      </c>
      <c r="M49" s="131">
        <f>G49/B49</f>
        <v>50.793650793650791</v>
      </c>
      <c r="P49" s="19" t="s">
        <v>1405</v>
      </c>
      <c r="Q49" s="1">
        <v>9</v>
      </c>
      <c r="R49" s="11" t="s">
        <v>83</v>
      </c>
      <c r="S49" s="1">
        <v>110</v>
      </c>
      <c r="T49" s="1">
        <v>100</v>
      </c>
      <c r="U49" s="1">
        <v>150</v>
      </c>
      <c r="V49" s="1">
        <v>270</v>
      </c>
      <c r="W49" s="20">
        <v>0</v>
      </c>
      <c r="Y49" s="1">
        <v>140</v>
      </c>
      <c r="Z49" s="1">
        <v>400</v>
      </c>
      <c r="AA49" s="1">
        <v>450</v>
      </c>
      <c r="AB49" s="1">
        <v>525</v>
      </c>
      <c r="AC49" s="1">
        <v>600</v>
      </c>
      <c r="AD49" s="176"/>
      <c r="AE49" t="s">
        <v>1773</v>
      </c>
      <c r="AL49" s="170" t="s">
        <v>1765</v>
      </c>
      <c r="AM49" s="293">
        <v>825</v>
      </c>
      <c r="BC49" s="24"/>
      <c r="BD49" s="24"/>
      <c r="BE49" s="24"/>
      <c r="BF49" s="24"/>
      <c r="BG49" s="24"/>
    </row>
    <row r="50" spans="1:59" x14ac:dyDescent="0.2">
      <c r="A50" s="19" t="s">
        <v>1374</v>
      </c>
      <c r="B50" s="1">
        <v>69</v>
      </c>
      <c r="C50" s="1">
        <v>800</v>
      </c>
      <c r="D50" s="1">
        <v>1600</v>
      </c>
      <c r="E50" s="1">
        <v>2400</v>
      </c>
      <c r="F50" s="1">
        <v>3600</v>
      </c>
      <c r="G50" s="1">
        <v>8800</v>
      </c>
      <c r="I50" s="131">
        <f>C50/B50</f>
        <v>11.594202898550725</v>
      </c>
      <c r="J50" s="131">
        <f>D50/B50</f>
        <v>23.188405797101449</v>
      </c>
      <c r="K50" s="131">
        <f>E50/B50</f>
        <v>34.782608695652172</v>
      </c>
      <c r="L50" s="131">
        <f>F50/B50</f>
        <v>52.173913043478258</v>
      </c>
      <c r="M50" s="131">
        <f>G50/B50</f>
        <v>127.53623188405797</v>
      </c>
      <c r="P50" s="19" t="s">
        <v>1406</v>
      </c>
      <c r="Q50" s="1">
        <v>7</v>
      </c>
      <c r="R50" s="11" t="s">
        <v>67</v>
      </c>
      <c r="S50" s="1">
        <v>30</v>
      </c>
      <c r="T50" s="1">
        <v>100</v>
      </c>
      <c r="U50" s="1">
        <v>80</v>
      </c>
      <c r="V50" s="1">
        <v>120</v>
      </c>
      <c r="W50" s="20">
        <v>0</v>
      </c>
      <c r="Y50" s="1">
        <v>120</v>
      </c>
      <c r="Z50" s="1">
        <v>240</v>
      </c>
      <c r="AA50" s="1">
        <v>280</v>
      </c>
      <c r="AB50" s="1">
        <v>340</v>
      </c>
      <c r="AC50" s="1">
        <v>400</v>
      </c>
      <c r="AD50" s="176"/>
      <c r="AH50" s="173"/>
      <c r="AI50" s="171"/>
      <c r="AJ50" s="1"/>
      <c r="AK50" s="1"/>
      <c r="AL50" s="1"/>
      <c r="BA50" t="s">
        <v>2375</v>
      </c>
      <c r="BC50" s="24"/>
      <c r="BD50" s="24"/>
      <c r="BE50" s="24"/>
      <c r="BF50" s="24">
        <v>1700</v>
      </c>
      <c r="BG50" s="24"/>
    </row>
    <row r="51" spans="1:59" x14ac:dyDescent="0.2">
      <c r="O51" s="11" t="s">
        <v>1417</v>
      </c>
      <c r="P51" s="19" t="s">
        <v>1407</v>
      </c>
      <c r="Q51" s="1">
        <v>42</v>
      </c>
      <c r="R51" s="11" t="s">
        <v>62</v>
      </c>
      <c r="S51" s="1">
        <v>1500</v>
      </c>
      <c r="T51" s="11" t="s">
        <v>163</v>
      </c>
      <c r="U51" s="1">
        <v>1900</v>
      </c>
      <c r="V51" s="1">
        <v>1300</v>
      </c>
      <c r="W51" s="20">
        <v>1000</v>
      </c>
      <c r="Y51" s="1">
        <v>650</v>
      </c>
      <c r="Z51" s="1">
        <v>1300</v>
      </c>
      <c r="AA51" s="1">
        <v>1500</v>
      </c>
      <c r="AB51" s="1">
        <v>1800</v>
      </c>
      <c r="AC51" s="1">
        <v>2100</v>
      </c>
      <c r="AD51" s="176"/>
      <c r="AF51" s="644"/>
      <c r="AG51" s="644"/>
      <c r="AH51" s="171"/>
      <c r="AI51" s="170"/>
      <c r="BC51" s="24"/>
      <c r="BD51" s="24"/>
      <c r="BE51" s="24"/>
      <c r="BF51" s="24">
        <v>1050</v>
      </c>
      <c r="BG51" s="24"/>
    </row>
    <row r="52" spans="1:59" x14ac:dyDescent="0.2">
      <c r="P52" s="19" t="s">
        <v>1408</v>
      </c>
      <c r="Q52" s="1">
        <v>12</v>
      </c>
      <c r="R52" s="11" t="s">
        <v>67</v>
      </c>
      <c r="S52" s="1">
        <v>370</v>
      </c>
      <c r="T52" s="1">
        <v>80</v>
      </c>
      <c r="U52" s="1">
        <v>160</v>
      </c>
      <c r="V52" s="1">
        <v>350</v>
      </c>
      <c r="W52" s="20">
        <v>250</v>
      </c>
      <c r="Y52" s="1">
        <v>350</v>
      </c>
      <c r="Z52" s="1">
        <v>450</v>
      </c>
      <c r="AA52" s="1">
        <v>650</v>
      </c>
      <c r="AB52" s="1">
        <v>1000</v>
      </c>
      <c r="AC52" s="1">
        <v>1350</v>
      </c>
      <c r="AD52" s="176"/>
      <c r="AH52" s="643" t="s">
        <v>1766</v>
      </c>
      <c r="AI52" s="643"/>
      <c r="AJ52" s="643"/>
      <c r="AK52" s="643"/>
      <c r="AL52" s="643"/>
      <c r="BC52" s="24"/>
      <c r="BD52" s="24"/>
      <c r="BE52" s="24"/>
      <c r="BF52" s="24"/>
      <c r="BG52" s="24"/>
    </row>
    <row r="53" spans="1:59" x14ac:dyDescent="0.2">
      <c r="O53" s="11" t="s">
        <v>1421</v>
      </c>
      <c r="P53" s="19" t="s">
        <v>1420</v>
      </c>
      <c r="Q53" s="1">
        <v>46</v>
      </c>
      <c r="R53" s="11" t="s">
        <v>71</v>
      </c>
      <c r="S53" s="1">
        <v>270</v>
      </c>
      <c r="T53" s="11" t="s">
        <v>163</v>
      </c>
      <c r="U53" s="1">
        <v>1300</v>
      </c>
      <c r="V53" s="1">
        <v>450</v>
      </c>
      <c r="AD53" s="176"/>
      <c r="AF53" s="644"/>
      <c r="AG53" s="644"/>
      <c r="AH53" s="1"/>
      <c r="AI53" s="1"/>
      <c r="AJ53" s="1"/>
      <c r="AK53" s="1"/>
      <c r="AL53" s="1"/>
      <c r="BA53" t="s">
        <v>2376</v>
      </c>
      <c r="BC53" s="82"/>
      <c r="BD53" s="82"/>
      <c r="BE53" s="82"/>
      <c r="BF53" s="82"/>
      <c r="BG53" s="82"/>
    </row>
    <row r="54" spans="1:59" x14ac:dyDescent="0.2">
      <c r="O54" s="11" t="s">
        <v>1419</v>
      </c>
      <c r="P54" s="19" t="s">
        <v>1418</v>
      </c>
      <c r="Q54" s="1">
        <v>71</v>
      </c>
      <c r="R54" s="11" t="s">
        <v>67</v>
      </c>
      <c r="S54" s="1">
        <v>220</v>
      </c>
      <c r="T54" s="11" t="s">
        <v>163</v>
      </c>
      <c r="U54" s="11">
        <v>1200</v>
      </c>
      <c r="V54" s="1">
        <v>350</v>
      </c>
      <c r="AD54" s="176"/>
      <c r="AH54" s="1"/>
      <c r="AI54" s="1"/>
      <c r="AJ54" s="1"/>
      <c r="AK54" s="1"/>
      <c r="AL54" s="1"/>
      <c r="BC54" s="24"/>
      <c r="BD54" s="24"/>
      <c r="BE54" s="24"/>
      <c r="BF54" s="24"/>
      <c r="BG54" s="24"/>
    </row>
    <row r="55" spans="1:59" x14ac:dyDescent="0.2">
      <c r="A55" s="19" t="s">
        <v>1368</v>
      </c>
      <c r="P55" s="19" t="s">
        <v>1409</v>
      </c>
      <c r="Q55" s="1">
        <v>32</v>
      </c>
      <c r="R55" s="11" t="s">
        <v>191</v>
      </c>
      <c r="S55" s="1">
        <v>540</v>
      </c>
      <c r="T55" s="11" t="s">
        <v>163</v>
      </c>
      <c r="U55" s="1">
        <v>1500</v>
      </c>
      <c r="V55" s="170">
        <v>1000</v>
      </c>
      <c r="Y55" s="1">
        <v>600</v>
      </c>
      <c r="Z55" s="1">
        <v>1000</v>
      </c>
      <c r="AA55" s="1">
        <v>1150</v>
      </c>
      <c r="AB55" s="1">
        <v>1375</v>
      </c>
      <c r="AC55" s="1">
        <v>1600</v>
      </c>
      <c r="AD55" s="176"/>
      <c r="AH55" s="1"/>
      <c r="AI55" s="1"/>
      <c r="AJ55" s="1"/>
      <c r="AK55" s="1"/>
      <c r="AL55" s="1"/>
      <c r="BC55" s="24"/>
      <c r="BD55" s="24"/>
      <c r="BE55" s="24"/>
      <c r="BF55" s="24"/>
      <c r="BG55" s="24"/>
    </row>
    <row r="56" spans="1:59" x14ac:dyDescent="0.2">
      <c r="O56" s="11" t="s">
        <v>1422</v>
      </c>
      <c r="P56" s="19" t="s">
        <v>1410</v>
      </c>
      <c r="Q56" s="1">
        <v>34</v>
      </c>
      <c r="R56" s="11" t="s">
        <v>62</v>
      </c>
      <c r="S56" s="1">
        <v>1500</v>
      </c>
      <c r="T56" s="1">
        <v>200</v>
      </c>
      <c r="U56" s="1">
        <v>1600</v>
      </c>
      <c r="V56" s="170">
        <v>500</v>
      </c>
      <c r="Y56" s="1">
        <v>350</v>
      </c>
      <c r="Z56" s="1">
        <v>500</v>
      </c>
      <c r="AA56" s="1">
        <v>750</v>
      </c>
      <c r="AB56" s="1">
        <v>1050</v>
      </c>
      <c r="AC56" s="1">
        <v>1400</v>
      </c>
      <c r="AD56" s="176"/>
      <c r="AH56" s="1"/>
      <c r="AI56" s="1"/>
      <c r="AJ56" s="1"/>
      <c r="AK56" s="1"/>
      <c r="AL56" s="1"/>
      <c r="BA56" t="s">
        <v>2377</v>
      </c>
      <c r="BC56" s="24"/>
      <c r="BD56" s="24"/>
      <c r="BE56" s="24"/>
      <c r="BF56" s="24"/>
      <c r="BG56" s="24"/>
    </row>
    <row r="57" spans="1:59" x14ac:dyDescent="0.2">
      <c r="O57" s="11" t="s">
        <v>1425</v>
      </c>
      <c r="P57" s="19" t="s">
        <v>1411</v>
      </c>
      <c r="Q57" s="1">
        <v>37</v>
      </c>
      <c r="R57" s="11" t="s">
        <v>67</v>
      </c>
      <c r="S57" s="1">
        <v>210</v>
      </c>
      <c r="T57" s="1">
        <v>140</v>
      </c>
      <c r="U57" s="1">
        <v>950</v>
      </c>
      <c r="V57" s="172">
        <v>500</v>
      </c>
      <c r="W57" s="20">
        <v>0</v>
      </c>
      <c r="Y57" s="1">
        <v>500</v>
      </c>
      <c r="Z57" s="1">
        <v>800</v>
      </c>
      <c r="AA57" s="1">
        <v>2000</v>
      </c>
      <c r="AB57" s="1">
        <v>2500</v>
      </c>
      <c r="AC57" s="1">
        <v>3000</v>
      </c>
      <c r="AD57" s="176"/>
      <c r="AH57" s="1"/>
      <c r="AI57" s="1"/>
      <c r="AJ57" s="1"/>
      <c r="AK57" s="1"/>
      <c r="AL57" s="1"/>
      <c r="BC57" s="24"/>
      <c r="BD57" s="24"/>
      <c r="BE57" s="24"/>
      <c r="BF57" s="24"/>
      <c r="BG57" s="24"/>
    </row>
    <row r="58" spans="1:59" x14ac:dyDescent="0.2">
      <c r="A58" s="19" t="s">
        <v>1505</v>
      </c>
      <c r="P58" s="19" t="s">
        <v>1427</v>
      </c>
      <c r="Q58" s="1">
        <v>35</v>
      </c>
      <c r="R58" s="11" t="s">
        <v>69</v>
      </c>
      <c r="S58" s="1">
        <v>590</v>
      </c>
      <c r="T58" s="11" t="s">
        <v>163</v>
      </c>
      <c r="U58" s="1">
        <v>4600</v>
      </c>
      <c r="V58" s="173">
        <v>500</v>
      </c>
      <c r="Y58" s="1">
        <v>200</v>
      </c>
      <c r="Z58" s="1">
        <v>350</v>
      </c>
      <c r="AA58" s="1">
        <v>500</v>
      </c>
      <c r="AB58" s="1">
        <v>1500</v>
      </c>
      <c r="AC58" s="1">
        <v>2500</v>
      </c>
      <c r="AD58" s="176"/>
      <c r="AL58" s="173"/>
      <c r="BC58" s="24"/>
      <c r="BD58" s="24"/>
      <c r="BE58" s="24"/>
      <c r="BF58" s="24"/>
      <c r="BG58" s="24"/>
    </row>
    <row r="59" spans="1:59" x14ac:dyDescent="0.2">
      <c r="A59" t="s">
        <v>1309</v>
      </c>
      <c r="B59" s="219" t="s">
        <v>1515</v>
      </c>
      <c r="P59" s="19" t="s">
        <v>1412</v>
      </c>
      <c r="Q59" s="1">
        <v>29</v>
      </c>
      <c r="R59" s="11" t="s">
        <v>62</v>
      </c>
      <c r="S59" s="1">
        <v>1800</v>
      </c>
      <c r="T59" s="11">
        <v>2400</v>
      </c>
      <c r="U59" s="1">
        <v>860</v>
      </c>
      <c r="V59" s="173">
        <v>2400</v>
      </c>
      <c r="W59" s="20">
        <v>1650</v>
      </c>
      <c r="Y59" s="1">
        <v>1600</v>
      </c>
      <c r="Z59" s="1">
        <v>2400</v>
      </c>
      <c r="AA59" s="1">
        <v>3000</v>
      </c>
      <c r="AB59" s="1">
        <v>3500</v>
      </c>
      <c r="AC59" s="1">
        <v>4000</v>
      </c>
      <c r="AD59" s="176"/>
      <c r="AF59" s="644"/>
      <c r="AG59" s="644"/>
      <c r="AL59" s="173"/>
      <c r="BA59" t="s">
        <v>2379</v>
      </c>
      <c r="BF59" s="357">
        <v>1150</v>
      </c>
      <c r="BG59" s="357">
        <v>1150</v>
      </c>
    </row>
    <row r="60" spans="1:59" x14ac:dyDescent="0.2">
      <c r="A60" s="19" t="s">
        <v>1516</v>
      </c>
      <c r="B60" s="219" t="s">
        <v>1515</v>
      </c>
      <c r="P60" s="19" t="s">
        <v>1413</v>
      </c>
      <c r="Q60" s="1">
        <v>24</v>
      </c>
      <c r="R60" s="11" t="s">
        <v>62</v>
      </c>
      <c r="S60" s="1">
        <v>290</v>
      </c>
      <c r="T60" s="11" t="s">
        <v>163</v>
      </c>
      <c r="U60" s="1">
        <v>710</v>
      </c>
      <c r="V60" s="173">
        <v>1000</v>
      </c>
      <c r="W60" s="20">
        <v>750</v>
      </c>
      <c r="Y60" s="1">
        <v>500</v>
      </c>
      <c r="Z60" s="1">
        <v>1000</v>
      </c>
      <c r="AA60" s="173">
        <v>1300</v>
      </c>
      <c r="AB60" s="173">
        <v>1600</v>
      </c>
      <c r="AC60" s="173">
        <v>2200</v>
      </c>
      <c r="AD60" s="176"/>
      <c r="AH60" s="1"/>
      <c r="AI60" s="1"/>
      <c r="AJ60" s="1"/>
      <c r="AK60" s="1"/>
      <c r="AL60" s="1"/>
      <c r="BG60" s="357">
        <v>1150</v>
      </c>
    </row>
    <row r="61" spans="1:59" x14ac:dyDescent="0.2">
      <c r="A61" s="19" t="s">
        <v>1517</v>
      </c>
      <c r="B61" s="219" t="s">
        <v>1515</v>
      </c>
      <c r="P61" s="19" t="s">
        <v>1414</v>
      </c>
      <c r="Q61" s="1">
        <v>10</v>
      </c>
      <c r="R61" s="11" t="s">
        <v>1415</v>
      </c>
      <c r="S61" s="1">
        <v>70</v>
      </c>
      <c r="T61" s="1">
        <v>100</v>
      </c>
      <c r="U61" s="1" t="s">
        <v>1423</v>
      </c>
      <c r="V61" s="11" t="s">
        <v>1426</v>
      </c>
      <c r="W61" s="20">
        <v>0</v>
      </c>
      <c r="Y61" s="1">
        <v>150</v>
      </c>
      <c r="Z61" s="1">
        <v>250</v>
      </c>
      <c r="AA61" s="1">
        <v>300</v>
      </c>
      <c r="AB61" s="1">
        <v>375</v>
      </c>
      <c r="AC61" s="1">
        <v>450</v>
      </c>
      <c r="AD61" s="176"/>
      <c r="AH61" s="1"/>
      <c r="AI61" s="1"/>
      <c r="AJ61" s="1"/>
      <c r="AK61" s="1"/>
      <c r="AL61" s="1"/>
      <c r="BG61" s="357">
        <v>210</v>
      </c>
    </row>
    <row r="62" spans="1:59" x14ac:dyDescent="0.2">
      <c r="A62" s="19" t="s">
        <v>1518</v>
      </c>
      <c r="B62" s="7" t="s">
        <v>1515</v>
      </c>
      <c r="O62" s="1" t="s">
        <v>1424</v>
      </c>
      <c r="P62" s="19" t="s">
        <v>1416</v>
      </c>
      <c r="Q62" s="1">
        <v>81</v>
      </c>
      <c r="R62" s="11" t="s">
        <v>67</v>
      </c>
      <c r="S62" s="1">
        <v>2900</v>
      </c>
      <c r="T62" s="11" t="s">
        <v>163</v>
      </c>
      <c r="U62" s="1">
        <v>2900</v>
      </c>
      <c r="V62" s="11">
        <v>2200</v>
      </c>
      <c r="W62" s="20">
        <v>2450</v>
      </c>
      <c r="Y62" s="1">
        <v>2200</v>
      </c>
      <c r="Z62" s="1">
        <v>4500</v>
      </c>
      <c r="AD62" s="176"/>
      <c r="AH62" s="1"/>
      <c r="AI62" s="1"/>
      <c r="AL62" s="1"/>
      <c r="BG62" s="357">
        <v>120</v>
      </c>
    </row>
    <row r="63" spans="1:59" x14ac:dyDescent="0.2">
      <c r="A63" t="s">
        <v>1506</v>
      </c>
      <c r="B63" s="7" t="s">
        <v>1520</v>
      </c>
      <c r="AH63" s="1"/>
      <c r="AI63" s="1"/>
      <c r="AL63" s="1"/>
      <c r="BA63" t="s">
        <v>2378</v>
      </c>
    </row>
    <row r="64" spans="1:59" x14ac:dyDescent="0.2">
      <c r="O64" s="1" t="s">
        <v>1525</v>
      </c>
      <c r="P64" t="s">
        <v>1354</v>
      </c>
      <c r="Q64" s="1">
        <v>13</v>
      </c>
      <c r="R64" s="1" t="s">
        <v>67</v>
      </c>
      <c r="S64" s="1">
        <v>130</v>
      </c>
      <c r="T64" s="223">
        <v>120</v>
      </c>
      <c r="U64" s="11">
        <v>170</v>
      </c>
      <c r="V64" s="223">
        <v>250</v>
      </c>
      <c r="W64" s="642">
        <v>1050</v>
      </c>
      <c r="Y64" s="1">
        <v>250</v>
      </c>
      <c r="Z64" s="1">
        <v>500</v>
      </c>
      <c r="AA64" s="1">
        <v>550</v>
      </c>
      <c r="AB64" s="1">
        <v>750</v>
      </c>
      <c r="AC64" s="1">
        <v>1000</v>
      </c>
      <c r="AH64" s="1"/>
      <c r="AI64" s="1"/>
      <c r="AL64" s="1"/>
    </row>
    <row r="65" spans="15:59" x14ac:dyDescent="0.2">
      <c r="O65" s="1" t="s">
        <v>1524</v>
      </c>
      <c r="P65" t="s">
        <v>1523</v>
      </c>
      <c r="Q65" s="1">
        <v>17</v>
      </c>
      <c r="R65" s="1" t="s">
        <v>67</v>
      </c>
      <c r="S65" s="1">
        <v>150</v>
      </c>
      <c r="T65" s="223">
        <v>120</v>
      </c>
      <c r="U65" s="223">
        <v>220</v>
      </c>
      <c r="V65" s="223">
        <v>350</v>
      </c>
      <c r="W65" s="642"/>
      <c r="Y65" s="1">
        <v>350</v>
      </c>
      <c r="Z65" s="1">
        <v>650</v>
      </c>
      <c r="AA65" s="1">
        <v>800</v>
      </c>
      <c r="AB65" s="1">
        <v>1000</v>
      </c>
      <c r="AC65" s="1">
        <v>1300</v>
      </c>
      <c r="AL65" s="173"/>
    </row>
    <row r="66" spans="15:59" x14ac:dyDescent="0.2">
      <c r="O66" s="1" t="s">
        <v>1528</v>
      </c>
      <c r="P66" t="s">
        <v>1527</v>
      </c>
      <c r="Q66" s="1">
        <v>20</v>
      </c>
      <c r="R66" s="1" t="s">
        <v>62</v>
      </c>
      <c r="S66" s="1">
        <v>440</v>
      </c>
      <c r="T66" s="223">
        <v>310</v>
      </c>
      <c r="U66" s="223">
        <v>630</v>
      </c>
      <c r="V66" s="223">
        <v>750</v>
      </c>
      <c r="W66" s="642"/>
      <c r="Y66" s="1">
        <v>450</v>
      </c>
      <c r="Z66" s="1">
        <v>750</v>
      </c>
      <c r="AA66" s="1">
        <v>1000</v>
      </c>
      <c r="AB66" s="1">
        <v>1350</v>
      </c>
      <c r="AC66" s="1">
        <v>1700</v>
      </c>
      <c r="AL66" s="1"/>
      <c r="BA66" t="s">
        <v>934</v>
      </c>
      <c r="BD66" s="357">
        <v>2500</v>
      </c>
      <c r="BE66" s="357">
        <v>500</v>
      </c>
      <c r="BF66" s="357">
        <v>700</v>
      </c>
      <c r="BG66" s="357">
        <v>110</v>
      </c>
    </row>
    <row r="67" spans="15:59" x14ac:dyDescent="0.2">
      <c r="O67" s="1" t="s">
        <v>1553</v>
      </c>
      <c r="P67" t="s">
        <v>1552</v>
      </c>
      <c r="Q67" s="1">
        <v>74</v>
      </c>
      <c r="R67" s="1" t="s">
        <v>67</v>
      </c>
      <c r="S67" s="1" t="s">
        <v>163</v>
      </c>
      <c r="T67" s="223" t="s">
        <v>163</v>
      </c>
      <c r="U67" s="223" t="s">
        <v>163</v>
      </c>
      <c r="V67" s="4" t="s">
        <v>1560</v>
      </c>
      <c r="W67" s="20">
        <v>3200</v>
      </c>
      <c r="AL67" s="1"/>
      <c r="BE67" s="357">
        <v>400</v>
      </c>
      <c r="BF67" s="357">
        <v>250</v>
      </c>
    </row>
    <row r="68" spans="15:59" x14ac:dyDescent="0.2">
      <c r="O68" s="1" t="s">
        <v>1529</v>
      </c>
      <c r="P68" t="s">
        <v>1530</v>
      </c>
      <c r="Q68" s="1">
        <v>46</v>
      </c>
      <c r="R68" s="1" t="s">
        <v>62</v>
      </c>
      <c r="S68" s="1" t="s">
        <v>163</v>
      </c>
      <c r="T68" s="223" t="s">
        <v>163</v>
      </c>
      <c r="U68" s="223">
        <v>2100</v>
      </c>
      <c r="V68" s="223">
        <v>950</v>
      </c>
      <c r="Y68" s="223">
        <v>450</v>
      </c>
      <c r="Z68" s="1">
        <v>950</v>
      </c>
      <c r="AB68" s="1">
        <v>2400</v>
      </c>
      <c r="AL68" s="1"/>
      <c r="BE68" s="357">
        <v>700</v>
      </c>
      <c r="BF68" s="357">
        <v>150</v>
      </c>
    </row>
    <row r="69" spans="15:59" x14ac:dyDescent="0.2">
      <c r="O69" s="1" t="s">
        <v>1533</v>
      </c>
      <c r="P69" t="s">
        <v>1531</v>
      </c>
      <c r="Q69" s="1" t="s">
        <v>163</v>
      </c>
      <c r="R69" s="1" t="s">
        <v>1532</v>
      </c>
      <c r="S69" s="1" t="s">
        <v>1556</v>
      </c>
      <c r="T69" s="223" t="s">
        <v>163</v>
      </c>
      <c r="U69" s="223" t="s">
        <v>163</v>
      </c>
      <c r="V69" s="223" t="s">
        <v>1559</v>
      </c>
      <c r="AC69" s="1">
        <v>250</v>
      </c>
      <c r="AL69" s="1"/>
      <c r="BE69" s="357">
        <v>1900</v>
      </c>
      <c r="BF69" s="357">
        <v>530</v>
      </c>
    </row>
    <row r="70" spans="15:59" x14ac:dyDescent="0.2">
      <c r="O70" s="1" t="s">
        <v>1555</v>
      </c>
      <c r="P70" t="s">
        <v>1534</v>
      </c>
      <c r="Q70" s="1" t="s">
        <v>163</v>
      </c>
      <c r="R70" s="1" t="s">
        <v>67</v>
      </c>
      <c r="S70" s="1">
        <v>70</v>
      </c>
      <c r="T70" s="223" t="s">
        <v>163</v>
      </c>
      <c r="U70" s="223" t="s">
        <v>163</v>
      </c>
      <c r="V70" s="223">
        <v>400</v>
      </c>
      <c r="AL70" s="1"/>
    </row>
    <row r="71" spans="15:59" x14ac:dyDescent="0.2">
      <c r="P71" t="s">
        <v>1535</v>
      </c>
      <c r="Q71" s="1" t="s">
        <v>163</v>
      </c>
      <c r="R71" s="1" t="s">
        <v>67</v>
      </c>
      <c r="S71" s="1">
        <v>70</v>
      </c>
      <c r="T71" s="223" t="s">
        <v>163</v>
      </c>
      <c r="U71" s="223" t="s">
        <v>163</v>
      </c>
      <c r="V71" s="223" t="s">
        <v>1561</v>
      </c>
      <c r="AL71" s="1"/>
    </row>
    <row r="72" spans="15:59" x14ac:dyDescent="0.2">
      <c r="O72" s="1" t="s">
        <v>1554</v>
      </c>
      <c r="P72" t="s">
        <v>1536</v>
      </c>
      <c r="Q72" s="1" t="s">
        <v>163</v>
      </c>
      <c r="R72" s="1" t="s">
        <v>67</v>
      </c>
      <c r="S72" s="1">
        <v>110</v>
      </c>
      <c r="T72" s="223">
        <v>120</v>
      </c>
      <c r="U72" s="223" t="s">
        <v>163</v>
      </c>
      <c r="V72" s="223">
        <v>200</v>
      </c>
      <c r="Y72" s="1">
        <v>200</v>
      </c>
      <c r="AL72" s="1"/>
      <c r="AX72" s="68" t="s">
        <v>298</v>
      </c>
      <c r="BA72" s="68" t="s">
        <v>2381</v>
      </c>
      <c r="BC72" s="357">
        <v>13800</v>
      </c>
      <c r="BE72" s="357">
        <v>4600</v>
      </c>
      <c r="BF72" s="357">
        <v>2700</v>
      </c>
      <c r="BG72" s="617">
        <v>30</v>
      </c>
    </row>
    <row r="73" spans="15:59" x14ac:dyDescent="0.2">
      <c r="P73" t="s">
        <v>1537</v>
      </c>
      <c r="Q73" s="1" t="s">
        <v>163</v>
      </c>
      <c r="R73" s="1" t="s">
        <v>67</v>
      </c>
      <c r="S73" s="1">
        <v>110</v>
      </c>
      <c r="T73" s="223" t="s">
        <v>163</v>
      </c>
      <c r="U73" s="223" t="s">
        <v>163</v>
      </c>
      <c r="V73" s="224">
        <v>200</v>
      </c>
      <c r="Y73" s="1">
        <v>200</v>
      </c>
      <c r="AL73" s="1"/>
      <c r="BC73" s="357">
        <v>5200</v>
      </c>
      <c r="BF73" s="357">
        <v>1000</v>
      </c>
      <c r="BG73" s="617">
        <v>1550</v>
      </c>
    </row>
    <row r="74" spans="15:59" x14ac:dyDescent="0.2">
      <c r="P74" t="s">
        <v>1537</v>
      </c>
      <c r="Q74" s="1" t="s">
        <v>163</v>
      </c>
      <c r="R74" s="1" t="s">
        <v>67</v>
      </c>
      <c r="S74" s="1">
        <v>110</v>
      </c>
      <c r="T74" s="223" t="s">
        <v>163</v>
      </c>
      <c r="U74" s="223" t="s">
        <v>163</v>
      </c>
      <c r="V74" s="224">
        <v>200</v>
      </c>
      <c r="Y74" s="1">
        <v>200</v>
      </c>
      <c r="AL74" s="1"/>
      <c r="BF74" s="357">
        <v>2900</v>
      </c>
      <c r="BG74" s="617">
        <v>500</v>
      </c>
    </row>
    <row r="75" spans="15:59" x14ac:dyDescent="0.2">
      <c r="P75" t="s">
        <v>1538</v>
      </c>
      <c r="Q75" s="1" t="s">
        <v>163</v>
      </c>
      <c r="R75" s="1" t="s">
        <v>67</v>
      </c>
      <c r="S75" s="1">
        <v>110</v>
      </c>
      <c r="T75" s="223" t="s">
        <v>163</v>
      </c>
      <c r="U75" s="223" t="s">
        <v>163</v>
      </c>
      <c r="V75" s="224">
        <v>200</v>
      </c>
      <c r="Y75" s="1">
        <v>200</v>
      </c>
      <c r="AL75" s="1"/>
      <c r="BA75" s="68"/>
      <c r="BG75" s="617">
        <v>450</v>
      </c>
    </row>
    <row r="76" spans="15:59" x14ac:dyDescent="0.2">
      <c r="O76" s="1" t="s">
        <v>1540</v>
      </c>
      <c r="P76" t="s">
        <v>1539</v>
      </c>
      <c r="Q76" s="1">
        <v>26</v>
      </c>
      <c r="R76" s="1" t="s">
        <v>62</v>
      </c>
      <c r="S76" s="1">
        <v>2200</v>
      </c>
      <c r="T76" s="223">
        <v>1900</v>
      </c>
      <c r="U76" s="223" t="s">
        <v>163</v>
      </c>
      <c r="V76" s="223">
        <v>3000</v>
      </c>
      <c r="W76" s="20">
        <v>2850</v>
      </c>
      <c r="Y76" s="1">
        <v>1500</v>
      </c>
      <c r="Z76" s="1">
        <v>3000</v>
      </c>
      <c r="BA76" s="68"/>
      <c r="BG76" s="617">
        <v>400</v>
      </c>
    </row>
    <row r="77" spans="15:59" x14ac:dyDescent="0.2">
      <c r="O77" s="1" t="s">
        <v>1542</v>
      </c>
      <c r="P77" t="s">
        <v>1541</v>
      </c>
      <c r="Q77" s="1">
        <v>34</v>
      </c>
      <c r="R77" s="1" t="s">
        <v>62</v>
      </c>
      <c r="S77" s="1">
        <v>1500</v>
      </c>
      <c r="T77" s="223" t="s">
        <v>163</v>
      </c>
      <c r="U77" s="223">
        <v>1600</v>
      </c>
      <c r="V77" s="223">
        <v>2400</v>
      </c>
      <c r="W77" s="20">
        <v>2250</v>
      </c>
      <c r="Y77" s="1">
        <v>1300</v>
      </c>
      <c r="Z77" s="1">
        <v>2400</v>
      </c>
      <c r="BA77" s="68"/>
      <c r="BC77" s="16">
        <v>12500</v>
      </c>
      <c r="BD77" s="16">
        <v>8800</v>
      </c>
      <c r="BE77" s="16">
        <v>5000</v>
      </c>
      <c r="BF77" s="16">
        <v>2500</v>
      </c>
      <c r="BG77" s="16">
        <v>750</v>
      </c>
    </row>
    <row r="78" spans="15:59" x14ac:dyDescent="0.2">
      <c r="O78" s="1" t="s">
        <v>1543</v>
      </c>
      <c r="P78" t="s">
        <v>1545</v>
      </c>
      <c r="Q78" s="1">
        <v>12</v>
      </c>
      <c r="R78" s="1" t="s">
        <v>1544</v>
      </c>
      <c r="S78" s="1">
        <v>590</v>
      </c>
      <c r="T78" s="223">
        <v>50</v>
      </c>
      <c r="U78" s="223">
        <v>160</v>
      </c>
      <c r="V78" s="223" t="s">
        <v>1558</v>
      </c>
      <c r="W78" s="642">
        <v>700</v>
      </c>
      <c r="BA78" s="68" t="s">
        <v>2382</v>
      </c>
    </row>
    <row r="79" spans="15:59" x14ac:dyDescent="0.2">
      <c r="O79" s="1" t="s">
        <v>1547</v>
      </c>
      <c r="P79" t="s">
        <v>1546</v>
      </c>
      <c r="Q79" s="1">
        <v>11</v>
      </c>
      <c r="R79" s="1" t="s">
        <v>67</v>
      </c>
      <c r="S79" s="1">
        <v>440</v>
      </c>
      <c r="T79" s="223">
        <v>110</v>
      </c>
      <c r="U79" s="223">
        <v>140</v>
      </c>
      <c r="V79" s="223" t="s">
        <v>1557</v>
      </c>
      <c r="W79" s="642"/>
    </row>
    <row r="80" spans="15:59" x14ac:dyDescent="0.2">
      <c r="O80" s="1" t="s">
        <v>1549</v>
      </c>
      <c r="P80" t="s">
        <v>1548</v>
      </c>
      <c r="Q80" s="1">
        <v>10</v>
      </c>
      <c r="R80" s="1" t="s">
        <v>67</v>
      </c>
      <c r="S80" s="1">
        <v>290</v>
      </c>
      <c r="T80" s="223">
        <v>100</v>
      </c>
      <c r="U80" s="223">
        <v>130</v>
      </c>
      <c r="V80" s="223">
        <v>100</v>
      </c>
      <c r="W80" s="354">
        <v>0</v>
      </c>
      <c r="Y80" s="1">
        <v>100</v>
      </c>
      <c r="Z80" s="1">
        <v>400</v>
      </c>
      <c r="AA80" s="1">
        <v>550</v>
      </c>
      <c r="AB80" s="1">
        <v>750</v>
      </c>
      <c r="AC80" s="1">
        <v>1000</v>
      </c>
    </row>
    <row r="81" spans="15:59" x14ac:dyDescent="0.2">
      <c r="O81" s="1" t="s">
        <v>1551</v>
      </c>
      <c r="P81" t="s">
        <v>1550</v>
      </c>
      <c r="Q81" s="1">
        <v>14</v>
      </c>
      <c r="R81" s="1" t="s">
        <v>62</v>
      </c>
      <c r="S81" s="1">
        <v>70</v>
      </c>
      <c r="T81" s="223">
        <v>180</v>
      </c>
      <c r="U81" s="223">
        <v>440</v>
      </c>
      <c r="V81" s="223">
        <v>210</v>
      </c>
      <c r="W81" s="354">
        <v>0</v>
      </c>
      <c r="Y81" s="1">
        <v>130</v>
      </c>
      <c r="Z81" s="1">
        <v>210</v>
      </c>
      <c r="AA81" s="1">
        <v>230</v>
      </c>
      <c r="AB81" s="1">
        <v>260</v>
      </c>
      <c r="AC81" s="1">
        <v>300</v>
      </c>
      <c r="BA81" t="s">
        <v>2383</v>
      </c>
      <c r="BD81" s="357">
        <v>5300</v>
      </c>
      <c r="BG81" s="357">
        <v>1700</v>
      </c>
    </row>
    <row r="82" spans="15:59" x14ac:dyDescent="0.2">
      <c r="S82" s="1" t="s">
        <v>1845</v>
      </c>
      <c r="BG82" s="357">
        <v>900</v>
      </c>
    </row>
    <row r="83" spans="15:59" x14ac:dyDescent="0.2">
      <c r="S83" s="1" t="s">
        <v>1069</v>
      </c>
      <c r="T83" s="1" t="s">
        <v>1070</v>
      </c>
      <c r="U83" s="1" t="s">
        <v>1456</v>
      </c>
      <c r="V83" s="353" t="s">
        <v>1363</v>
      </c>
    </row>
    <row r="84" spans="15:59" x14ac:dyDescent="0.2">
      <c r="R84" s="1" t="s">
        <v>1846</v>
      </c>
      <c r="S84" s="1">
        <v>13750</v>
      </c>
      <c r="T84" s="1">
        <v>5880</v>
      </c>
      <c r="U84" s="1">
        <v>11750</v>
      </c>
      <c r="V84" s="353">
        <v>19350</v>
      </c>
      <c r="BA84" t="s">
        <v>2380</v>
      </c>
    </row>
    <row r="85" spans="15:59" x14ac:dyDescent="0.2">
      <c r="R85" s="1" t="s">
        <v>1847</v>
      </c>
      <c r="S85" s="1">
        <v>12950</v>
      </c>
      <c r="T85" s="1">
        <v>6500</v>
      </c>
      <c r="U85" s="1">
        <v>10100</v>
      </c>
      <c r="V85" s="356">
        <v>15450</v>
      </c>
    </row>
    <row r="86" spans="15:59" x14ac:dyDescent="0.2">
      <c r="S86" s="355">
        <v>0.94</v>
      </c>
      <c r="T86" s="355">
        <v>1.1100000000000001</v>
      </c>
      <c r="U86" s="355">
        <v>0.86</v>
      </c>
      <c r="V86" s="355">
        <v>0.8</v>
      </c>
    </row>
  </sheetData>
  <mergeCells count="9">
    <mergeCell ref="W64:W66"/>
    <mergeCell ref="W78:W79"/>
    <mergeCell ref="AH34:AL34"/>
    <mergeCell ref="Y48:AC48"/>
    <mergeCell ref="AF53:AG53"/>
    <mergeCell ref="AF59:AG59"/>
    <mergeCell ref="AF51:AG51"/>
    <mergeCell ref="AH48:AL48"/>
    <mergeCell ref="AH52:AL52"/>
  </mergeCells>
  <phoneticPr fontId="23" type="noConversion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1"/>
  <sheetViews>
    <sheetView workbookViewId="0">
      <selection activeCell="A13" sqref="A13"/>
    </sheetView>
  </sheetViews>
  <sheetFormatPr defaultRowHeight="12.75" x14ac:dyDescent="0.2"/>
  <cols>
    <col min="1" max="1" width="16.42578125" customWidth="1"/>
    <col min="8" max="10" width="9.140625" style="250"/>
    <col min="12" max="12" width="10.42578125" customWidth="1"/>
  </cols>
  <sheetData>
    <row r="1" spans="1:37" s="44" customFormat="1" x14ac:dyDescent="0.2">
      <c r="A1" s="46" t="s">
        <v>1632</v>
      </c>
      <c r="B1" s="249" t="s">
        <v>1605</v>
      </c>
      <c r="C1" s="14"/>
      <c r="D1" s="14"/>
      <c r="E1" s="14"/>
      <c r="F1" s="14"/>
      <c r="G1" s="14"/>
      <c r="H1" s="14" t="s">
        <v>1607</v>
      </c>
      <c r="I1" s="14" t="s">
        <v>1608</v>
      </c>
      <c r="J1" s="14" t="s">
        <v>1609</v>
      </c>
      <c r="K1" s="14" t="s">
        <v>1363</v>
      </c>
      <c r="L1" s="14" t="s">
        <v>1610</v>
      </c>
      <c r="M1" s="14"/>
      <c r="N1" s="14"/>
      <c r="O1" s="14"/>
      <c r="U1" s="204"/>
      <c r="W1" s="14"/>
      <c r="Z1" s="44" t="s">
        <v>1459</v>
      </c>
      <c r="AF1" s="14"/>
      <c r="AG1" s="14" t="s">
        <v>67</v>
      </c>
      <c r="AH1" s="14" t="s">
        <v>62</v>
      </c>
      <c r="AI1" s="14" t="s">
        <v>69</v>
      </c>
      <c r="AJ1" s="14" t="s">
        <v>65</v>
      </c>
      <c r="AK1" s="14" t="s">
        <v>64</v>
      </c>
    </row>
    <row r="2" spans="1:37" x14ac:dyDescent="0.2">
      <c r="A2" s="254">
        <v>43736</v>
      </c>
      <c r="B2" t="s">
        <v>1606</v>
      </c>
      <c r="H2" s="250">
        <v>0</v>
      </c>
      <c r="I2" s="250">
        <v>1000</v>
      </c>
      <c r="J2" s="250">
        <v>520</v>
      </c>
      <c r="L2" s="4" t="s">
        <v>1611</v>
      </c>
    </row>
    <row r="3" spans="1:37" x14ac:dyDescent="0.2">
      <c r="A3" s="254">
        <v>43736</v>
      </c>
      <c r="B3" t="s">
        <v>1612</v>
      </c>
      <c r="H3" s="250">
        <v>70</v>
      </c>
      <c r="I3" s="250">
        <v>2600</v>
      </c>
      <c r="J3" s="250">
        <v>610</v>
      </c>
      <c r="K3" s="250">
        <v>2100</v>
      </c>
      <c r="L3" t="s">
        <v>1614</v>
      </c>
    </row>
    <row r="4" spans="1:37" x14ac:dyDescent="0.2">
      <c r="A4" s="254">
        <v>43736</v>
      </c>
      <c r="B4" t="s">
        <v>1613</v>
      </c>
      <c r="H4" s="250">
        <v>250</v>
      </c>
      <c r="I4" s="250">
        <v>320</v>
      </c>
      <c r="J4" s="250">
        <v>290</v>
      </c>
    </row>
    <row r="5" spans="1:37" x14ac:dyDescent="0.2">
      <c r="A5" s="254">
        <v>43736</v>
      </c>
      <c r="B5" t="s">
        <v>1616</v>
      </c>
      <c r="H5" s="250">
        <v>560</v>
      </c>
      <c r="I5" s="250">
        <v>1200</v>
      </c>
      <c r="J5" s="250">
        <v>840</v>
      </c>
    </row>
    <row r="6" spans="1:37" x14ac:dyDescent="0.2">
      <c r="A6" s="254">
        <v>43736</v>
      </c>
      <c r="B6" t="s">
        <v>1615</v>
      </c>
      <c r="H6" s="250">
        <v>30</v>
      </c>
      <c r="I6" s="250">
        <v>220</v>
      </c>
      <c r="J6" s="250">
        <v>110</v>
      </c>
      <c r="Q6" t="s">
        <v>1628</v>
      </c>
    </row>
    <row r="7" spans="1:37" x14ac:dyDescent="0.2">
      <c r="A7" s="254">
        <v>43736</v>
      </c>
      <c r="B7" t="s">
        <v>1627</v>
      </c>
      <c r="H7" s="252">
        <v>30</v>
      </c>
      <c r="I7" s="252">
        <v>220</v>
      </c>
      <c r="J7" s="252">
        <v>110</v>
      </c>
    </row>
    <row r="8" spans="1:37" x14ac:dyDescent="0.2">
      <c r="A8" s="254">
        <v>43736</v>
      </c>
      <c r="B8" t="s">
        <v>1621</v>
      </c>
      <c r="H8" s="250">
        <v>100</v>
      </c>
      <c r="I8" s="250">
        <v>380</v>
      </c>
      <c r="J8" s="250">
        <v>240</v>
      </c>
      <c r="Q8" t="s">
        <v>1622</v>
      </c>
    </row>
    <row r="9" spans="1:37" x14ac:dyDescent="0.2">
      <c r="A9" s="254">
        <v>43736</v>
      </c>
      <c r="B9" t="s">
        <v>1617</v>
      </c>
      <c r="H9" s="250">
        <v>500</v>
      </c>
      <c r="I9" s="250">
        <v>1500</v>
      </c>
      <c r="J9" s="250">
        <v>980</v>
      </c>
      <c r="L9" t="s">
        <v>1620</v>
      </c>
      <c r="Q9" t="s">
        <v>1622</v>
      </c>
    </row>
    <row r="10" spans="1:37" x14ac:dyDescent="0.2">
      <c r="A10" s="254">
        <v>43736</v>
      </c>
      <c r="B10" t="s">
        <v>1618</v>
      </c>
      <c r="L10" t="s">
        <v>1619</v>
      </c>
      <c r="Q10" t="s">
        <v>1629</v>
      </c>
    </row>
    <row r="11" spans="1:37" x14ac:dyDescent="0.2">
      <c r="A11" s="254">
        <v>43736</v>
      </c>
      <c r="B11" t="s">
        <v>1623</v>
      </c>
      <c r="J11" s="250" t="s">
        <v>1625</v>
      </c>
      <c r="L11" t="s">
        <v>1624</v>
      </c>
      <c r="Q11" t="s">
        <v>1626</v>
      </c>
    </row>
  </sheetData>
  <conditionalFormatting sqref="A1">
    <cfRule type="top10" dxfId="6" priority="4" bottom="1" rank="10"/>
  </conditionalFormatting>
  <conditionalFormatting sqref="A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ellIs" dxfId="5" priority="1" operator="greaterThan">
      <formula>0</formula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{922B5C73-E689-4DB2-B847-D57E1AE449EE}</x14:id>
        </ext>
      </extLst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2B5C73-E689-4DB2-B847-D57E1AE449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3"/>
  <sheetViews>
    <sheetView workbookViewId="0">
      <selection activeCell="L13" sqref="L13"/>
    </sheetView>
  </sheetViews>
  <sheetFormatPr defaultRowHeight="12.75" x14ac:dyDescent="0.2"/>
  <cols>
    <col min="6" max="6" width="26.140625" customWidth="1"/>
  </cols>
  <sheetData>
    <row r="1" spans="1:9" x14ac:dyDescent="0.2">
      <c r="A1" s="27">
        <v>43731</v>
      </c>
      <c r="B1" s="271" t="s">
        <v>355</v>
      </c>
      <c r="C1" s="47" t="s">
        <v>145</v>
      </c>
      <c r="D1" s="271" t="s">
        <v>583</v>
      </c>
      <c r="E1" s="271">
        <v>1920</v>
      </c>
      <c r="F1" s="271" t="s">
        <v>1252</v>
      </c>
      <c r="G1" s="271">
        <v>1</v>
      </c>
      <c r="H1" s="271" t="s">
        <v>69</v>
      </c>
      <c r="I1" s="271">
        <v>1850</v>
      </c>
    </row>
    <row r="2" spans="1:9" x14ac:dyDescent="0.2">
      <c r="A2" s="27"/>
      <c r="B2" s="271" t="s">
        <v>355</v>
      </c>
      <c r="C2" s="41" t="s">
        <v>862</v>
      </c>
      <c r="D2" s="271" t="s">
        <v>583</v>
      </c>
      <c r="E2" s="271" t="s">
        <v>533</v>
      </c>
      <c r="F2" s="271" t="s">
        <v>1636</v>
      </c>
      <c r="G2" s="271">
        <v>0</v>
      </c>
      <c r="H2" s="271"/>
      <c r="I2" s="271"/>
    </row>
    <row r="3" spans="1:9" x14ac:dyDescent="0.2">
      <c r="A3" s="27">
        <v>43725</v>
      </c>
      <c r="B3" s="11" t="s">
        <v>355</v>
      </c>
      <c r="C3" s="47" t="s">
        <v>448</v>
      </c>
      <c r="D3" s="11" t="s">
        <v>583</v>
      </c>
      <c r="E3" s="271">
        <v>1930</v>
      </c>
      <c r="F3" s="271"/>
      <c r="G3" s="271">
        <v>1</v>
      </c>
      <c r="H3" s="11" t="s">
        <v>62</v>
      </c>
      <c r="I3" s="271">
        <v>3800</v>
      </c>
    </row>
    <row r="4" spans="1:9" x14ac:dyDescent="0.2">
      <c r="A4" s="27">
        <v>43726</v>
      </c>
      <c r="B4" s="11" t="s">
        <v>355</v>
      </c>
      <c r="C4" s="47">
        <v>0</v>
      </c>
      <c r="D4" s="11" t="s">
        <v>583</v>
      </c>
      <c r="E4" s="271">
        <v>1967</v>
      </c>
      <c r="F4" s="11" t="s">
        <v>1646</v>
      </c>
      <c r="G4" s="271">
        <v>1</v>
      </c>
      <c r="H4" s="11"/>
      <c r="I4" s="271">
        <v>350</v>
      </c>
    </row>
    <row r="5" spans="1:9" x14ac:dyDescent="0.2">
      <c r="A5" s="27">
        <v>43726</v>
      </c>
      <c r="B5" s="11" t="s">
        <v>355</v>
      </c>
      <c r="C5" s="47" t="s">
        <v>448</v>
      </c>
      <c r="D5" s="11" t="s">
        <v>583</v>
      </c>
      <c r="E5" s="271">
        <v>1939</v>
      </c>
      <c r="F5" s="11"/>
      <c r="G5" s="271">
        <v>1</v>
      </c>
      <c r="H5" s="11" t="s">
        <v>62</v>
      </c>
      <c r="I5" s="271">
        <v>3800</v>
      </c>
    </row>
    <row r="6" spans="1:9" x14ac:dyDescent="0.2">
      <c r="A6" s="27">
        <v>43725</v>
      </c>
      <c r="B6" s="11" t="s">
        <v>355</v>
      </c>
      <c r="C6" s="47" t="s">
        <v>673</v>
      </c>
      <c r="D6" s="11" t="s">
        <v>583</v>
      </c>
      <c r="E6" s="271">
        <v>1985</v>
      </c>
      <c r="F6" s="11" t="s">
        <v>1641</v>
      </c>
      <c r="G6" s="271">
        <v>1</v>
      </c>
      <c r="H6" s="11" t="s">
        <v>65</v>
      </c>
      <c r="I6" s="271">
        <v>4600</v>
      </c>
    </row>
    <row r="7" spans="1:9" x14ac:dyDescent="0.2">
      <c r="A7" s="27">
        <v>43727</v>
      </c>
      <c r="B7" s="11" t="s">
        <v>355</v>
      </c>
      <c r="C7" s="47"/>
      <c r="D7" s="11" t="s">
        <v>583</v>
      </c>
      <c r="E7" s="271"/>
      <c r="F7" s="11" t="s">
        <v>1647</v>
      </c>
      <c r="G7" s="271">
        <v>1</v>
      </c>
      <c r="H7" s="11"/>
      <c r="I7" s="271">
        <v>1500</v>
      </c>
    </row>
    <row r="8" spans="1:9" x14ac:dyDescent="0.2">
      <c r="A8" s="27">
        <v>43727</v>
      </c>
      <c r="B8" s="11" t="s">
        <v>355</v>
      </c>
      <c r="C8" s="47"/>
      <c r="D8" s="11" t="s">
        <v>583</v>
      </c>
      <c r="E8" s="271"/>
      <c r="F8" s="11" t="s">
        <v>1648</v>
      </c>
      <c r="G8" s="271">
        <v>1</v>
      </c>
      <c r="H8" s="11"/>
      <c r="I8" s="271">
        <v>1500</v>
      </c>
    </row>
    <row r="9" spans="1:9" x14ac:dyDescent="0.2">
      <c r="A9" s="27">
        <v>43727</v>
      </c>
      <c r="B9" s="11" t="s">
        <v>355</v>
      </c>
      <c r="C9" s="47"/>
      <c r="D9" s="11" t="s">
        <v>583</v>
      </c>
      <c r="E9" s="271"/>
      <c r="F9" s="11" t="s">
        <v>1651</v>
      </c>
      <c r="G9" s="271">
        <v>1</v>
      </c>
      <c r="H9" s="11"/>
      <c r="I9" s="271">
        <v>2000</v>
      </c>
    </row>
    <row r="10" spans="1:9" x14ac:dyDescent="0.2">
      <c r="A10" s="27">
        <v>43727</v>
      </c>
      <c r="B10" s="11" t="s">
        <v>355</v>
      </c>
      <c r="C10" s="47"/>
      <c r="D10" s="11" t="s">
        <v>583</v>
      </c>
      <c r="E10" s="271"/>
      <c r="F10" s="11" t="s">
        <v>1652</v>
      </c>
      <c r="G10" s="271">
        <v>1</v>
      </c>
      <c r="H10" s="11"/>
      <c r="I10" s="271">
        <v>1500</v>
      </c>
    </row>
    <row r="11" spans="1:9" x14ac:dyDescent="0.2">
      <c r="A11" s="27">
        <v>43728</v>
      </c>
      <c r="B11" s="11" t="s">
        <v>355</v>
      </c>
      <c r="C11" s="47"/>
      <c r="D11" s="11" t="s">
        <v>583</v>
      </c>
      <c r="E11" s="271">
        <v>1960</v>
      </c>
      <c r="F11" s="11" t="s">
        <v>1653</v>
      </c>
      <c r="G11" s="271">
        <v>1</v>
      </c>
      <c r="H11" s="11" t="s">
        <v>65</v>
      </c>
      <c r="I11" s="271">
        <v>1000</v>
      </c>
    </row>
    <row r="12" spans="1:9" x14ac:dyDescent="0.2">
      <c r="A12" s="27">
        <v>43728</v>
      </c>
      <c r="B12" s="11" t="s">
        <v>355</v>
      </c>
      <c r="C12" s="47"/>
      <c r="D12" s="11" t="s">
        <v>583</v>
      </c>
      <c r="E12" s="271">
        <v>1987</v>
      </c>
      <c r="F12" s="11" t="s">
        <v>1654</v>
      </c>
      <c r="G12" s="271">
        <v>1</v>
      </c>
      <c r="H12" s="11" t="s">
        <v>65</v>
      </c>
      <c r="I12" s="271">
        <v>6700</v>
      </c>
    </row>
    <row r="13" spans="1:9" x14ac:dyDescent="0.2">
      <c r="A13" s="27">
        <v>43728</v>
      </c>
      <c r="B13" s="11" t="s">
        <v>355</v>
      </c>
      <c r="C13" s="47"/>
      <c r="D13" s="11" t="s">
        <v>583</v>
      </c>
      <c r="E13" s="271">
        <v>1979</v>
      </c>
      <c r="F13" s="11" t="s">
        <v>1655</v>
      </c>
      <c r="G13" s="271">
        <v>1</v>
      </c>
      <c r="H13" s="11" t="s">
        <v>64</v>
      </c>
      <c r="I13" s="271">
        <v>1400</v>
      </c>
    </row>
    <row r="14" spans="1:9" x14ac:dyDescent="0.2">
      <c r="A14" s="27">
        <v>43731</v>
      </c>
      <c r="B14" s="11" t="s">
        <v>355</v>
      </c>
      <c r="C14" s="47"/>
      <c r="D14" s="11" t="s">
        <v>583</v>
      </c>
      <c r="E14" s="271">
        <v>1984</v>
      </c>
      <c r="F14" s="11" t="s">
        <v>1656</v>
      </c>
      <c r="G14" s="271">
        <v>1</v>
      </c>
      <c r="H14" s="11" t="s">
        <v>65</v>
      </c>
      <c r="I14" s="271">
        <v>1000</v>
      </c>
    </row>
    <row r="15" spans="1:9" x14ac:dyDescent="0.2">
      <c r="A15" s="27">
        <v>43731</v>
      </c>
      <c r="B15" s="11" t="s">
        <v>355</v>
      </c>
      <c r="C15" s="47"/>
      <c r="D15" s="11" t="s">
        <v>583</v>
      </c>
      <c r="E15" s="271">
        <v>1974</v>
      </c>
      <c r="F15" s="11" t="s">
        <v>1657</v>
      </c>
      <c r="G15" s="271">
        <v>1</v>
      </c>
      <c r="H15" s="11" t="s">
        <v>64</v>
      </c>
      <c r="I15" s="271">
        <v>8000</v>
      </c>
    </row>
    <row r="16" spans="1:9" x14ac:dyDescent="0.2">
      <c r="A16" s="27">
        <v>43731</v>
      </c>
      <c r="B16" s="11" t="s">
        <v>355</v>
      </c>
      <c r="C16" s="47"/>
      <c r="D16" s="11" t="s">
        <v>583</v>
      </c>
      <c r="E16" s="271">
        <v>1974</v>
      </c>
      <c r="F16" s="11" t="s">
        <v>1659</v>
      </c>
      <c r="G16" s="271">
        <v>1</v>
      </c>
      <c r="H16" s="11" t="s">
        <v>65</v>
      </c>
      <c r="I16" s="271">
        <v>11000</v>
      </c>
    </row>
    <row r="17" spans="1:9" x14ac:dyDescent="0.2">
      <c r="A17" s="27">
        <v>43731</v>
      </c>
      <c r="B17" s="11" t="s">
        <v>355</v>
      </c>
      <c r="C17" s="47"/>
      <c r="D17" s="11" t="s">
        <v>583</v>
      </c>
      <c r="E17" s="271">
        <v>1974</v>
      </c>
      <c r="F17" s="11" t="s">
        <v>1660</v>
      </c>
      <c r="G17" s="271">
        <v>1</v>
      </c>
      <c r="H17" s="11" t="s">
        <v>65</v>
      </c>
      <c r="I17" s="271">
        <v>8000</v>
      </c>
    </row>
    <row r="18" spans="1:9" x14ac:dyDescent="0.2">
      <c r="A18" s="27">
        <v>43731</v>
      </c>
      <c r="B18" s="11" t="s">
        <v>355</v>
      </c>
      <c r="C18" s="47"/>
      <c r="D18" s="11" t="s">
        <v>583</v>
      </c>
      <c r="E18" s="271">
        <v>1979</v>
      </c>
      <c r="F18" s="11" t="s">
        <v>1661</v>
      </c>
      <c r="G18" s="271">
        <v>1</v>
      </c>
      <c r="H18" s="11" t="s">
        <v>65</v>
      </c>
      <c r="I18" s="271">
        <v>1200</v>
      </c>
    </row>
    <row r="19" spans="1:9" x14ac:dyDescent="0.2">
      <c r="A19" s="27">
        <v>43731</v>
      </c>
      <c r="B19" s="11" t="s">
        <v>355</v>
      </c>
      <c r="C19" s="47"/>
      <c r="D19" s="11" t="s">
        <v>583</v>
      </c>
      <c r="E19" s="271">
        <v>1986</v>
      </c>
      <c r="F19" s="11" t="s">
        <v>1662</v>
      </c>
      <c r="G19" s="271">
        <v>1</v>
      </c>
      <c r="H19" s="11" t="s">
        <v>64</v>
      </c>
      <c r="I19" s="271">
        <v>8000</v>
      </c>
    </row>
    <row r="20" spans="1:9" x14ac:dyDescent="0.2">
      <c r="A20" s="27">
        <v>43732</v>
      </c>
      <c r="B20" s="11" t="s">
        <v>355</v>
      </c>
      <c r="C20" s="47"/>
      <c r="D20" s="11" t="s">
        <v>583</v>
      </c>
      <c r="E20" s="271">
        <v>1992</v>
      </c>
      <c r="F20" s="11" t="s">
        <v>1658</v>
      </c>
      <c r="G20" s="271">
        <v>1</v>
      </c>
      <c r="H20" s="11" t="s">
        <v>64</v>
      </c>
      <c r="I20" s="271">
        <v>8000</v>
      </c>
    </row>
    <row r="21" spans="1:9" x14ac:dyDescent="0.2">
      <c r="A21" s="27">
        <v>43732</v>
      </c>
      <c r="B21" s="11" t="s">
        <v>355</v>
      </c>
      <c r="C21" s="47"/>
      <c r="D21" s="11" t="s">
        <v>583</v>
      </c>
      <c r="E21" s="271">
        <v>1999</v>
      </c>
      <c r="F21" s="11" t="s">
        <v>1663</v>
      </c>
      <c r="G21" s="271">
        <v>1</v>
      </c>
      <c r="H21" s="11" t="s">
        <v>69</v>
      </c>
      <c r="I21" s="271">
        <v>6600</v>
      </c>
    </row>
    <row r="22" spans="1:9" x14ac:dyDescent="0.2">
      <c r="A22" s="27">
        <v>43733</v>
      </c>
      <c r="B22" s="11" t="s">
        <v>355</v>
      </c>
      <c r="C22" s="47"/>
      <c r="D22" s="11" t="s">
        <v>583</v>
      </c>
      <c r="E22" s="271">
        <v>1987</v>
      </c>
      <c r="F22" s="11" t="s">
        <v>1664</v>
      </c>
      <c r="G22" s="271">
        <v>1</v>
      </c>
      <c r="H22" s="11" t="s">
        <v>62</v>
      </c>
      <c r="I22" s="271">
        <v>2000</v>
      </c>
    </row>
    <row r="23" spans="1:9" x14ac:dyDescent="0.2">
      <c r="A23" s="27">
        <v>43733</v>
      </c>
      <c r="B23" s="11" t="s">
        <v>355</v>
      </c>
      <c r="C23" s="47"/>
      <c r="D23" s="11" t="s">
        <v>583</v>
      </c>
      <c r="E23" s="271">
        <v>1980</v>
      </c>
      <c r="F23" s="11" t="s">
        <v>1665</v>
      </c>
      <c r="G23" s="271">
        <v>1</v>
      </c>
      <c r="H23" s="11" t="s">
        <v>64</v>
      </c>
      <c r="I23" s="271">
        <v>2000</v>
      </c>
    </row>
    <row r="24" spans="1:9" x14ac:dyDescent="0.2">
      <c r="A24" s="27">
        <v>43733</v>
      </c>
      <c r="B24" s="11" t="s">
        <v>355</v>
      </c>
      <c r="C24" s="47"/>
      <c r="D24" s="11" t="s">
        <v>583</v>
      </c>
      <c r="E24" s="271">
        <v>1988</v>
      </c>
      <c r="F24" s="11" t="s">
        <v>1666</v>
      </c>
      <c r="G24" s="271">
        <v>1</v>
      </c>
      <c r="H24" s="11" t="s">
        <v>62</v>
      </c>
      <c r="I24" s="271">
        <v>2000</v>
      </c>
    </row>
    <row r="25" spans="1:9" x14ac:dyDescent="0.2">
      <c r="A25" s="27">
        <v>43733</v>
      </c>
      <c r="B25" s="11" t="s">
        <v>355</v>
      </c>
      <c r="C25" s="47"/>
      <c r="D25" s="11" t="s">
        <v>583</v>
      </c>
      <c r="E25" s="271">
        <v>1988</v>
      </c>
      <c r="F25" s="11" t="s">
        <v>1667</v>
      </c>
      <c r="G25" s="271">
        <v>1</v>
      </c>
      <c r="H25" s="11" t="s">
        <v>69</v>
      </c>
      <c r="I25" s="271">
        <v>2500</v>
      </c>
    </row>
    <row r="26" spans="1:9" x14ac:dyDescent="0.2">
      <c r="A26" s="27">
        <v>43733</v>
      </c>
      <c r="B26" s="11" t="s">
        <v>355</v>
      </c>
      <c r="C26" s="47"/>
      <c r="D26" s="11" t="s">
        <v>583</v>
      </c>
      <c r="E26" s="271">
        <v>1986</v>
      </c>
      <c r="F26" s="11" t="s">
        <v>1668</v>
      </c>
      <c r="G26" s="271">
        <v>1</v>
      </c>
      <c r="H26" s="11" t="s">
        <v>69</v>
      </c>
      <c r="I26" s="271">
        <v>3000</v>
      </c>
    </row>
    <row r="27" spans="1:9" x14ac:dyDescent="0.2">
      <c r="A27" s="27">
        <v>43733</v>
      </c>
      <c r="B27" s="11" t="s">
        <v>355</v>
      </c>
      <c r="C27" s="47"/>
      <c r="D27" s="11" t="s">
        <v>583</v>
      </c>
      <c r="E27" s="271">
        <v>1985</v>
      </c>
      <c r="F27" s="11" t="s">
        <v>1669</v>
      </c>
      <c r="G27" s="271">
        <v>1</v>
      </c>
      <c r="H27" s="11" t="s">
        <v>65</v>
      </c>
      <c r="I27" s="271">
        <v>3200</v>
      </c>
    </row>
    <row r="28" spans="1:9" x14ac:dyDescent="0.2">
      <c r="A28" s="27">
        <v>43735</v>
      </c>
      <c r="B28" s="11" t="s">
        <v>355</v>
      </c>
      <c r="C28" s="47"/>
      <c r="D28" s="11" t="s">
        <v>583</v>
      </c>
      <c r="E28" s="271">
        <v>1984</v>
      </c>
      <c r="F28" s="11" t="s">
        <v>1670</v>
      </c>
      <c r="G28" s="271">
        <v>1</v>
      </c>
      <c r="H28" s="11" t="s">
        <v>64</v>
      </c>
      <c r="I28" s="271">
        <v>4900</v>
      </c>
    </row>
    <row r="29" spans="1:9" x14ac:dyDescent="0.2">
      <c r="A29" s="27">
        <v>43735</v>
      </c>
      <c r="B29" s="11" t="s">
        <v>355</v>
      </c>
      <c r="C29" s="47"/>
      <c r="D29" s="11" t="s">
        <v>583</v>
      </c>
      <c r="E29" s="271">
        <v>1985</v>
      </c>
      <c r="F29" s="11" t="s">
        <v>1671</v>
      </c>
      <c r="G29" s="271">
        <v>1</v>
      </c>
      <c r="H29" s="11" t="s">
        <v>64</v>
      </c>
      <c r="I29" s="271">
        <v>9800</v>
      </c>
    </row>
    <row r="30" spans="1:9" x14ac:dyDescent="0.2">
      <c r="A30" s="27">
        <v>43735</v>
      </c>
      <c r="B30" s="11" t="s">
        <v>355</v>
      </c>
      <c r="C30" s="47"/>
      <c r="D30" s="11" t="s">
        <v>583</v>
      </c>
      <c r="E30" s="271">
        <v>1985</v>
      </c>
      <c r="F30" s="11" t="s">
        <v>1672</v>
      </c>
      <c r="G30" s="271">
        <v>1</v>
      </c>
      <c r="H30" s="11" t="s">
        <v>67</v>
      </c>
      <c r="I30" s="271">
        <v>1000</v>
      </c>
    </row>
    <row r="31" spans="1:9" x14ac:dyDescent="0.2">
      <c r="A31" s="27">
        <v>43735</v>
      </c>
      <c r="B31" s="11" t="s">
        <v>355</v>
      </c>
      <c r="C31" s="47"/>
      <c r="D31" s="11" t="s">
        <v>583</v>
      </c>
      <c r="E31" s="271">
        <v>1986</v>
      </c>
      <c r="F31" s="11" t="s">
        <v>1673</v>
      </c>
      <c r="G31" s="271">
        <v>1</v>
      </c>
      <c r="H31" s="11" t="s">
        <v>65</v>
      </c>
      <c r="I31" s="271">
        <v>8000</v>
      </c>
    </row>
    <row r="32" spans="1:9" x14ac:dyDescent="0.2">
      <c r="A32" s="27">
        <v>43735</v>
      </c>
      <c r="B32" s="11" t="s">
        <v>355</v>
      </c>
      <c r="C32" s="47"/>
      <c r="D32" s="11" t="s">
        <v>583</v>
      </c>
      <c r="E32" s="271">
        <v>1987</v>
      </c>
      <c r="F32" s="11" t="s">
        <v>1674</v>
      </c>
      <c r="G32" s="271">
        <v>1</v>
      </c>
      <c r="H32" s="11" t="s">
        <v>69</v>
      </c>
      <c r="I32" s="271">
        <v>6000</v>
      </c>
    </row>
    <row r="33" spans="1:9" x14ac:dyDescent="0.2">
      <c r="A33" s="27">
        <v>43735</v>
      </c>
      <c r="B33" s="11" t="s">
        <v>355</v>
      </c>
      <c r="C33" s="47"/>
      <c r="D33" s="11" t="s">
        <v>583</v>
      </c>
      <c r="E33" s="271">
        <v>1987</v>
      </c>
      <c r="F33" s="11" t="s">
        <v>1675</v>
      </c>
      <c r="G33" s="271">
        <v>1</v>
      </c>
      <c r="H33" s="11" t="s">
        <v>62</v>
      </c>
      <c r="I33" s="271">
        <v>2000</v>
      </c>
    </row>
  </sheetData>
  <conditionalFormatting sqref="A1:A33">
    <cfRule type="top10" dxfId="4" priority="1" bottom="1" rank="10"/>
  </conditionalFormatting>
  <conditionalFormatting sqref="G1:G3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{67244C93-547C-4D68-B1F3-8EDE134B1C70}</x14:id>
        </ext>
      </extLst>
    </cfRule>
    <cfRule type="cellIs" dxfId="3" priority="3" stopIfTrue="1" operator="greaterThan">
      <formula>0</formula>
    </cfRule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244C93-547C-4D68-B1F3-8EDE134B1C70}">
            <x14:dataBar minLength="0" maxLength="100" negativeBarColorSameAsPositive="1" axisPosition="none">
              <x14:cfvo type="min"/>
              <x14:cfvo type="max"/>
            </x14:dataBar>
          </x14:cfRule>
          <xm:sqref>G1:G33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8"/>
  <sheetViews>
    <sheetView workbookViewId="0">
      <pane ySplit="1" topLeftCell="A158" activePane="bottomLeft" state="frozen"/>
      <selection pane="bottomLeft" activeCell="E184" sqref="E184"/>
    </sheetView>
  </sheetViews>
  <sheetFormatPr defaultRowHeight="12.75" x14ac:dyDescent="0.2"/>
  <cols>
    <col min="1" max="1" width="8.5703125" customWidth="1"/>
    <col min="2" max="2" width="32.7109375" customWidth="1"/>
    <col min="3" max="3" width="9.140625" style="1" customWidth="1"/>
    <col min="4" max="4" width="17.140625" style="1" customWidth="1"/>
    <col min="6" max="10" width="9.140625" style="1" customWidth="1"/>
    <col min="12" max="12" width="26.85546875" customWidth="1"/>
  </cols>
  <sheetData>
    <row r="1" spans="1:12" x14ac:dyDescent="0.2">
      <c r="B1" s="11" t="s">
        <v>0</v>
      </c>
      <c r="C1" s="1" t="s">
        <v>329</v>
      </c>
      <c r="D1" s="1" t="s">
        <v>290</v>
      </c>
      <c r="E1" s="1" t="s">
        <v>89</v>
      </c>
      <c r="F1" s="11" t="s">
        <v>67</v>
      </c>
      <c r="G1" s="11" t="s">
        <v>62</v>
      </c>
      <c r="H1" s="11" t="s">
        <v>69</v>
      </c>
      <c r="I1" s="11" t="s">
        <v>65</v>
      </c>
      <c r="J1" s="11" t="s">
        <v>64</v>
      </c>
    </row>
    <row r="2" spans="1:12" x14ac:dyDescent="0.2">
      <c r="A2" t="s">
        <v>2260</v>
      </c>
      <c r="B2" s="33" t="s">
        <v>4</v>
      </c>
      <c r="C2" s="1">
        <v>1938</v>
      </c>
      <c r="D2" s="1" t="s">
        <v>163</v>
      </c>
      <c r="J2" s="1" t="s">
        <v>2068</v>
      </c>
    </row>
    <row r="3" spans="1:12" x14ac:dyDescent="0.2">
      <c r="A3" t="s">
        <v>2261</v>
      </c>
      <c r="B3" s="10" t="s">
        <v>2262</v>
      </c>
      <c r="C3" s="1">
        <v>1938</v>
      </c>
      <c r="D3" s="1" t="s">
        <v>163</v>
      </c>
      <c r="J3" s="1" t="s">
        <v>2068</v>
      </c>
    </row>
    <row r="4" spans="1:12" x14ac:dyDescent="0.2">
      <c r="A4" t="s">
        <v>94</v>
      </c>
      <c r="B4" s="33" t="s">
        <v>545</v>
      </c>
      <c r="C4" s="1">
        <v>1938</v>
      </c>
      <c r="D4" s="1" t="s">
        <v>64</v>
      </c>
      <c r="F4" s="1">
        <v>2750</v>
      </c>
      <c r="G4" s="1">
        <v>5500</v>
      </c>
      <c r="H4" s="1">
        <v>8800</v>
      </c>
      <c r="I4" s="1">
        <v>11000</v>
      </c>
      <c r="J4" s="1">
        <v>13200</v>
      </c>
    </row>
    <row r="5" spans="1:12" x14ac:dyDescent="0.2">
      <c r="B5" s="10" t="s">
        <v>459</v>
      </c>
      <c r="F5" s="1">
        <v>25000</v>
      </c>
      <c r="G5" s="1" t="s">
        <v>135</v>
      </c>
      <c r="H5" s="1" t="s">
        <v>135</v>
      </c>
      <c r="I5" s="1" t="s">
        <v>135</v>
      </c>
      <c r="J5" s="1" t="s">
        <v>135</v>
      </c>
      <c r="L5" s="576" t="s">
        <v>2266</v>
      </c>
    </row>
    <row r="6" spans="1:12" x14ac:dyDescent="0.2">
      <c r="B6" s="10" t="s">
        <v>546</v>
      </c>
      <c r="D6" s="1" t="s">
        <v>65</v>
      </c>
      <c r="F6" s="576">
        <v>5500</v>
      </c>
      <c r="G6" s="576">
        <v>11000</v>
      </c>
      <c r="H6" s="576">
        <v>16500</v>
      </c>
      <c r="I6" s="576">
        <v>19000</v>
      </c>
      <c r="J6" s="576">
        <v>22000</v>
      </c>
    </row>
    <row r="7" spans="1:12" x14ac:dyDescent="0.2">
      <c r="B7" s="10" t="s">
        <v>548</v>
      </c>
      <c r="J7" s="54" t="s">
        <v>550</v>
      </c>
    </row>
    <row r="8" spans="1:12" x14ac:dyDescent="0.2">
      <c r="B8" s="10" t="s">
        <v>549</v>
      </c>
      <c r="D8" s="1" t="s">
        <v>64</v>
      </c>
      <c r="J8" s="54" t="s">
        <v>550</v>
      </c>
    </row>
    <row r="9" spans="1:12" x14ac:dyDescent="0.2">
      <c r="B9" s="10" t="s">
        <v>551</v>
      </c>
      <c r="J9" s="54" t="s">
        <v>550</v>
      </c>
    </row>
    <row r="10" spans="1:12" x14ac:dyDescent="0.2">
      <c r="B10" s="10" t="s">
        <v>547</v>
      </c>
      <c r="F10" s="1" t="s">
        <v>135</v>
      </c>
      <c r="G10" s="1" t="s">
        <v>135</v>
      </c>
      <c r="H10" s="1" t="s">
        <v>135</v>
      </c>
      <c r="I10" s="1" t="s">
        <v>135</v>
      </c>
      <c r="J10" s="1">
        <v>1200</v>
      </c>
    </row>
    <row r="11" spans="1:12" x14ac:dyDescent="0.2">
      <c r="B11" s="10" t="s">
        <v>2284</v>
      </c>
      <c r="C11" s="579"/>
      <c r="D11" s="579"/>
      <c r="F11" s="579"/>
      <c r="G11" s="579"/>
      <c r="H11" s="579"/>
      <c r="I11" s="579"/>
      <c r="J11" s="579"/>
    </row>
    <row r="12" spans="1:12" x14ac:dyDescent="0.2">
      <c r="A12" t="s">
        <v>2270</v>
      </c>
      <c r="B12" s="33" t="s">
        <v>1816</v>
      </c>
      <c r="C12" s="331">
        <v>1938</v>
      </c>
      <c r="D12" s="331"/>
      <c r="F12" s="331"/>
      <c r="G12" s="331"/>
      <c r="H12" s="331">
        <v>250000</v>
      </c>
      <c r="I12" s="331">
        <v>280000</v>
      </c>
      <c r="J12" s="331">
        <v>310000</v>
      </c>
    </row>
    <row r="13" spans="1:12" x14ac:dyDescent="0.2">
      <c r="A13" t="s">
        <v>95</v>
      </c>
      <c r="B13" s="33" t="s">
        <v>528</v>
      </c>
      <c r="C13" s="1">
        <v>1940</v>
      </c>
      <c r="D13" s="1" t="s">
        <v>64</v>
      </c>
      <c r="F13" s="1">
        <v>3000</v>
      </c>
      <c r="G13" s="1">
        <v>6000</v>
      </c>
      <c r="H13" s="1">
        <v>10000</v>
      </c>
      <c r="I13" s="1">
        <v>12500</v>
      </c>
      <c r="J13" s="1">
        <v>15000</v>
      </c>
    </row>
    <row r="14" spans="1:12" x14ac:dyDescent="0.2">
      <c r="B14" s="10" t="s">
        <v>529</v>
      </c>
      <c r="D14" s="20"/>
      <c r="J14" s="54" t="s">
        <v>530</v>
      </c>
    </row>
    <row r="15" spans="1:12" x14ac:dyDescent="0.2">
      <c r="B15" s="10" t="s">
        <v>459</v>
      </c>
      <c r="D15" s="20"/>
      <c r="H15" s="1">
        <v>50000</v>
      </c>
      <c r="I15" s="1">
        <v>56000</v>
      </c>
      <c r="J15" s="1">
        <v>62500</v>
      </c>
    </row>
    <row r="16" spans="1:12" x14ac:dyDescent="0.2">
      <c r="B16" s="10" t="s">
        <v>1999</v>
      </c>
      <c r="C16" s="468"/>
      <c r="D16" s="24" t="s">
        <v>2000</v>
      </c>
      <c r="F16" s="468"/>
      <c r="G16" s="468"/>
      <c r="H16" s="468"/>
      <c r="I16" s="468"/>
      <c r="J16" s="69" t="s">
        <v>2003</v>
      </c>
    </row>
    <row r="17" spans="1:16" x14ac:dyDescent="0.2">
      <c r="B17" s="10" t="s">
        <v>2285</v>
      </c>
      <c r="C17" s="579"/>
      <c r="D17" s="24"/>
      <c r="F17" s="579"/>
      <c r="G17" s="579"/>
      <c r="H17" s="579"/>
      <c r="I17" s="579"/>
      <c r="J17" s="69"/>
    </row>
    <row r="18" spans="1:16" x14ac:dyDescent="0.2">
      <c r="A18" t="s">
        <v>96</v>
      </c>
      <c r="B18" s="33" t="s">
        <v>448</v>
      </c>
      <c r="C18" s="1">
        <v>1926</v>
      </c>
      <c r="D18" s="1" t="s">
        <v>719</v>
      </c>
      <c r="F18" s="1">
        <v>100000</v>
      </c>
      <c r="G18" s="1">
        <v>250000</v>
      </c>
      <c r="H18" s="1">
        <v>500000</v>
      </c>
      <c r="I18" s="1">
        <v>600000</v>
      </c>
      <c r="J18" s="1">
        <v>700000</v>
      </c>
      <c r="L18" s="1" t="s">
        <v>720</v>
      </c>
    </row>
    <row r="19" spans="1:16" x14ac:dyDescent="0.2">
      <c r="B19" s="10" t="s">
        <v>9</v>
      </c>
      <c r="C19" s="570"/>
      <c r="D19" s="570"/>
      <c r="F19" s="570"/>
      <c r="G19" s="570"/>
      <c r="H19" s="570"/>
      <c r="I19" s="570"/>
      <c r="J19" s="570">
        <v>500000</v>
      </c>
      <c r="L19" s="570"/>
    </row>
    <row r="20" spans="1:16" x14ac:dyDescent="0.2">
      <c r="A20" t="s">
        <v>277</v>
      </c>
      <c r="B20" s="33" t="s">
        <v>448</v>
      </c>
      <c r="C20" s="1">
        <v>1928</v>
      </c>
      <c r="D20" s="20" t="s">
        <v>2194</v>
      </c>
      <c r="E20" s="1"/>
      <c r="F20" s="1">
        <v>150000</v>
      </c>
      <c r="G20" s="1">
        <v>300000</v>
      </c>
      <c r="H20" s="1">
        <v>600000</v>
      </c>
      <c r="I20" s="1">
        <v>720000</v>
      </c>
      <c r="J20" s="1">
        <v>840000</v>
      </c>
    </row>
    <row r="21" spans="1:16" x14ac:dyDescent="0.2">
      <c r="B21" s="10" t="s">
        <v>9</v>
      </c>
    </row>
    <row r="22" spans="1:16" x14ac:dyDescent="0.2">
      <c r="A22" t="s">
        <v>97</v>
      </c>
      <c r="C22" s="1">
        <v>1938</v>
      </c>
      <c r="F22" s="1" t="s">
        <v>2288</v>
      </c>
      <c r="G22" s="1" t="s">
        <v>2289</v>
      </c>
      <c r="H22" s="1" t="s">
        <v>2290</v>
      </c>
      <c r="I22" s="1" t="s">
        <v>2291</v>
      </c>
      <c r="J22" s="1" t="s">
        <v>2109</v>
      </c>
    </row>
    <row r="23" spans="1:16" x14ac:dyDescent="0.2">
      <c r="B23" s="10" t="s">
        <v>2287</v>
      </c>
      <c r="C23" s="579"/>
      <c r="D23" s="579"/>
      <c r="F23" s="579"/>
      <c r="G23" s="579"/>
      <c r="H23" s="579" t="s">
        <v>2292</v>
      </c>
      <c r="I23" s="579" t="s">
        <v>2293</v>
      </c>
      <c r="J23" s="579" t="s">
        <v>2288</v>
      </c>
    </row>
    <row r="24" spans="1:16" x14ac:dyDescent="0.2">
      <c r="A24" t="s">
        <v>98</v>
      </c>
      <c r="B24" s="33" t="s">
        <v>448</v>
      </c>
      <c r="C24" s="1">
        <v>1939</v>
      </c>
      <c r="D24" s="1" t="s">
        <v>64</v>
      </c>
      <c r="F24" s="1">
        <v>750</v>
      </c>
      <c r="G24" s="1">
        <v>1300</v>
      </c>
      <c r="H24" s="1">
        <v>2200</v>
      </c>
      <c r="I24" s="1">
        <v>3600</v>
      </c>
      <c r="J24" s="1">
        <v>5000</v>
      </c>
      <c r="L24" s="1"/>
      <c r="M24" s="1"/>
      <c r="N24" s="1"/>
      <c r="O24" s="1"/>
      <c r="P24" s="1"/>
    </row>
    <row r="25" spans="1:16" x14ac:dyDescent="0.2">
      <c r="B25" s="10" t="s">
        <v>2263</v>
      </c>
      <c r="C25" s="576"/>
      <c r="D25" s="576" t="s">
        <v>163</v>
      </c>
      <c r="F25" s="576"/>
      <c r="G25" s="576"/>
      <c r="H25" s="576"/>
      <c r="I25" s="576"/>
      <c r="J25" s="576" t="s">
        <v>2068</v>
      </c>
    </row>
    <row r="26" spans="1:16" x14ac:dyDescent="0.2">
      <c r="B26" s="10" t="s">
        <v>2271</v>
      </c>
      <c r="J26" s="1" t="s">
        <v>345</v>
      </c>
    </row>
    <row r="27" spans="1:16" x14ac:dyDescent="0.2">
      <c r="B27" s="10" t="s">
        <v>2296</v>
      </c>
      <c r="C27" s="580"/>
      <c r="D27" s="580"/>
      <c r="F27" s="580"/>
      <c r="G27" s="580"/>
      <c r="H27" s="580"/>
      <c r="I27" s="580"/>
      <c r="J27" s="580" t="s">
        <v>345</v>
      </c>
    </row>
    <row r="28" spans="1:16" x14ac:dyDescent="0.2">
      <c r="A28" t="s">
        <v>278</v>
      </c>
      <c r="B28" s="33" t="s">
        <v>151</v>
      </c>
      <c r="C28" s="1">
        <v>1926</v>
      </c>
      <c r="D28" 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   <c r="J28" s="1" t="s">
        <v>2219</v>
      </c>
    </row>
    <row r="29" spans="1:16" x14ac:dyDescent="0.2">
      <c r="B29" s="10" t="s">
        <v>9</v>
      </c>
      <c r="J29" s="11" t="s">
        <v>2209</v>
      </c>
    </row>
    <row r="30" spans="1:16" x14ac:dyDescent="0.2">
      <c r="A30" t="s">
        <v>99</v>
      </c>
      <c r="B30" s="33" t="s">
        <v>151</v>
      </c>
      <c r="C30" s="1">
        <v>1929</v>
      </c>
      <c r="D30" s="1" t="s">
        <v>191</v>
      </c>
      <c r="F30" s="1">
        <v>30000</v>
      </c>
      <c r="G30" s="1">
        <v>75000</v>
      </c>
      <c r="H30" s="1">
        <v>150000</v>
      </c>
      <c r="I30" s="1">
        <v>187000</v>
      </c>
      <c r="J30" s="1">
        <v>225000</v>
      </c>
    </row>
    <row r="31" spans="1:16" x14ac:dyDescent="0.2">
      <c r="A31" t="s">
        <v>100</v>
      </c>
      <c r="B31" s="33" t="s">
        <v>151</v>
      </c>
      <c r="C31" s="1">
        <v>1936</v>
      </c>
      <c r="D31" s="35" t="s">
        <v>264</v>
      </c>
      <c r="F31" s="1">
        <v>250</v>
      </c>
      <c r="G31" s="1">
        <v>550</v>
      </c>
      <c r="H31" s="1">
        <v>800</v>
      </c>
      <c r="I31" s="1">
        <v>1100</v>
      </c>
      <c r="J31" s="1">
        <v>1400</v>
      </c>
      <c r="L31" s="19" t="s">
        <v>1441</v>
      </c>
    </row>
    <row r="32" spans="1:16" x14ac:dyDescent="0.2">
      <c r="B32" s="10" t="s">
        <v>338</v>
      </c>
      <c r="D32" s="11" t="s">
        <v>64</v>
      </c>
      <c r="F32" s="1">
        <v>500</v>
      </c>
      <c r="G32" s="1">
        <v>1000</v>
      </c>
      <c r="H32" s="1">
        <v>2000</v>
      </c>
      <c r="I32" s="1">
        <v>3000</v>
      </c>
      <c r="J32" s="1">
        <v>3600</v>
      </c>
    </row>
    <row r="33" spans="1:12" x14ac:dyDescent="0.2">
      <c r="B33" s="10" t="s">
        <v>466</v>
      </c>
      <c r="C33" s="576"/>
      <c r="D33" s="11" t="s">
        <v>163</v>
      </c>
      <c r="F33" s="576"/>
      <c r="G33" s="576"/>
      <c r="H33" s="576"/>
      <c r="I33" s="576"/>
      <c r="J33" s="576" t="s">
        <v>2165</v>
      </c>
    </row>
    <row r="34" spans="1:12" x14ac:dyDescent="0.2">
      <c r="A34" t="s">
        <v>2272</v>
      </c>
      <c r="B34" s="33" t="s">
        <v>2298</v>
      </c>
      <c r="C34" s="1">
        <v>1943</v>
      </c>
      <c r="J34" s="1" t="s">
        <v>135</v>
      </c>
    </row>
    <row r="35" spans="1:12" x14ac:dyDescent="0.2">
      <c r="B35" s="10" t="s">
        <v>2273</v>
      </c>
      <c r="D35" s="1" t="s">
        <v>64</v>
      </c>
      <c r="J35" s="1">
        <v>12000</v>
      </c>
    </row>
    <row r="36" spans="1:12" x14ac:dyDescent="0.2">
      <c r="A36" t="s">
        <v>101</v>
      </c>
      <c r="B36" s="33" t="s">
        <v>465</v>
      </c>
      <c r="C36" s="1">
        <v>1926</v>
      </c>
      <c r="D36" s="24" t="s">
        <v>2194</v>
      </c>
      <c r="E36" s="1"/>
      <c r="F36" s="11" t="s">
        <v>2231</v>
      </c>
      <c r="G36" s="11" t="s">
        <v>2232</v>
      </c>
      <c r="H36" s="11" t="s">
        <v>2219</v>
      </c>
      <c r="I36" s="11" t="s">
        <v>2233</v>
      </c>
      <c r="J36" s="11" t="s">
        <v>2106</v>
      </c>
    </row>
    <row r="37" spans="1:12" x14ac:dyDescent="0.2">
      <c r="B37" s="10" t="s">
        <v>9</v>
      </c>
      <c r="D37" s="1" t="s">
        <v>163</v>
      </c>
      <c r="F37" s="1" t="s">
        <v>345</v>
      </c>
      <c r="G37" s="1" t="s">
        <v>345</v>
      </c>
      <c r="H37" s="1" t="s">
        <v>345</v>
      </c>
      <c r="I37" s="1" t="s">
        <v>345</v>
      </c>
      <c r="J37" s="11" t="s">
        <v>2103</v>
      </c>
    </row>
    <row r="38" spans="1:12" x14ac:dyDescent="0.2">
      <c r="A38" t="s">
        <v>102</v>
      </c>
      <c r="B38" s="33" t="s">
        <v>465</v>
      </c>
      <c r="C38" s="1">
        <v>1930</v>
      </c>
      <c r="D38" s="1" t="s">
        <v>64</v>
      </c>
      <c r="F38" s="1">
        <v>2000</v>
      </c>
      <c r="G38" s="1">
        <v>6500</v>
      </c>
      <c r="H38" s="1">
        <v>45000</v>
      </c>
      <c r="I38" s="1">
        <v>90000</v>
      </c>
      <c r="J38" s="1">
        <v>135000</v>
      </c>
    </row>
    <row r="39" spans="1:12" x14ac:dyDescent="0.2">
      <c r="B39" s="10" t="s">
        <v>552</v>
      </c>
      <c r="D39" s="20"/>
      <c r="F39" s="1" t="s">
        <v>345</v>
      </c>
      <c r="G39" s="1" t="s">
        <v>345</v>
      </c>
      <c r="H39" s="1" t="s">
        <v>345</v>
      </c>
      <c r="I39" s="1" t="s">
        <v>345</v>
      </c>
      <c r="J39" s="1" t="s">
        <v>345</v>
      </c>
    </row>
    <row r="40" spans="1:12" x14ac:dyDescent="0.2">
      <c r="B40" s="10" t="s">
        <v>553</v>
      </c>
      <c r="D40" s="20"/>
      <c r="F40" s="1" t="s">
        <v>345</v>
      </c>
      <c r="G40" s="1" t="s">
        <v>345</v>
      </c>
      <c r="H40" s="1" t="s">
        <v>345</v>
      </c>
      <c r="I40" s="1" t="s">
        <v>345</v>
      </c>
      <c r="J40" s="1" t="s">
        <v>345</v>
      </c>
    </row>
    <row r="41" spans="1:12" x14ac:dyDescent="0.2">
      <c r="A41" t="s">
        <v>302</v>
      </c>
      <c r="B41" s="33" t="s">
        <v>465</v>
      </c>
      <c r="C41" s="1">
        <v>1941</v>
      </c>
      <c r="D41" s="35" t="s">
        <v>340</v>
      </c>
      <c r="F41" s="1">
        <v>150</v>
      </c>
      <c r="G41" s="1">
        <v>700</v>
      </c>
      <c r="H41" s="1">
        <v>1000</v>
      </c>
      <c r="I41" s="1">
        <v>1300</v>
      </c>
      <c r="J41" s="1">
        <v>1800</v>
      </c>
    </row>
    <row r="42" spans="1:12" x14ac:dyDescent="0.2">
      <c r="B42" s="10" t="s">
        <v>466</v>
      </c>
      <c r="C42" s="1">
        <v>1941</v>
      </c>
      <c r="D42" s="24" t="s">
        <v>163</v>
      </c>
      <c r="J42" s="580" t="s">
        <v>2169</v>
      </c>
    </row>
    <row r="43" spans="1:12" x14ac:dyDescent="0.2">
      <c r="B43" s="10" t="s">
        <v>2274</v>
      </c>
      <c r="C43" s="469">
        <v>1941</v>
      </c>
      <c r="D43" s="24"/>
      <c r="F43" s="469"/>
      <c r="G43" s="469"/>
      <c r="H43" s="469"/>
      <c r="I43" s="469"/>
      <c r="J43" s="54" t="s">
        <v>2001</v>
      </c>
      <c r="L43" s="470" t="s">
        <v>2002</v>
      </c>
    </row>
    <row r="44" spans="1:12" x14ac:dyDescent="0.2">
      <c r="A44" t="s">
        <v>303</v>
      </c>
      <c r="B44" s="33" t="s">
        <v>150</v>
      </c>
      <c r="C44" s="1">
        <v>1926</v>
      </c>
      <c r="D44" s="1" t="s">
        <v>2194</v>
      </c>
      <c r="F44" s="11" t="s">
        <v>2219</v>
      </c>
      <c r="G44" s="11" t="s">
        <v>2106</v>
      </c>
      <c r="H44" s="11" t="s">
        <v>2234</v>
      </c>
      <c r="I44" s="11" t="s">
        <v>2057</v>
      </c>
      <c r="J44" s="1" t="s">
        <v>2057</v>
      </c>
      <c r="L44" s="470" t="s">
        <v>2067</v>
      </c>
    </row>
    <row r="45" spans="1:12" x14ac:dyDescent="0.2">
      <c r="B45" s="10" t="s">
        <v>9</v>
      </c>
      <c r="C45" s="570"/>
      <c r="D45" s="570"/>
      <c r="F45" s="11"/>
      <c r="G45" s="11"/>
      <c r="H45" s="11"/>
      <c r="I45" s="11"/>
      <c r="J45" s="11" t="s">
        <v>2121</v>
      </c>
      <c r="L45" s="470" t="s">
        <v>2067</v>
      </c>
    </row>
    <row r="46" spans="1:12" x14ac:dyDescent="0.2">
      <c r="A46" t="s">
        <v>304</v>
      </c>
      <c r="C46" s="1">
        <v>1932</v>
      </c>
      <c r="D46" s="35" t="s">
        <v>340</v>
      </c>
      <c r="F46" s="1">
        <v>300</v>
      </c>
      <c r="G46" s="1">
        <v>600</v>
      </c>
      <c r="H46" s="1">
        <v>900</v>
      </c>
      <c r="I46" s="1">
        <v>1800</v>
      </c>
      <c r="J46" s="1">
        <v>2700</v>
      </c>
    </row>
    <row r="47" spans="1:12" x14ac:dyDescent="0.2">
      <c r="B47" s="10" t="s">
        <v>466</v>
      </c>
      <c r="D47" s="1" t="s">
        <v>163</v>
      </c>
      <c r="J47" s="574" t="s">
        <v>2100</v>
      </c>
    </row>
    <row r="48" spans="1:12" x14ac:dyDescent="0.2">
      <c r="B48" s="10" t="s">
        <v>1245</v>
      </c>
      <c r="D48" s="1" t="s">
        <v>83</v>
      </c>
      <c r="J48" s="1" t="s">
        <v>135</v>
      </c>
    </row>
    <row r="49" spans="1:12" x14ac:dyDescent="0.2">
      <c r="A49" t="s">
        <v>103</v>
      </c>
      <c r="B49" s="33"/>
      <c r="C49" s="1">
        <v>1945</v>
      </c>
      <c r="D49" s="35" t="s">
        <v>264</v>
      </c>
      <c r="F49" s="1">
        <v>1000</v>
      </c>
      <c r="G49" s="1">
        <v>2500</v>
      </c>
      <c r="H49" s="1">
        <v>5500</v>
      </c>
      <c r="I49" s="1">
        <v>8000</v>
      </c>
      <c r="J49" s="1">
        <v>10000</v>
      </c>
    </row>
    <row r="50" spans="1:12" x14ac:dyDescent="0.2">
      <c r="A50" t="s">
        <v>104</v>
      </c>
      <c r="B50" s="33" t="s">
        <v>149</v>
      </c>
      <c r="C50" s="1">
        <v>1926</v>
      </c>
      <c r="D50" s="1" t="s">
        <v>2194</v>
      </c>
      <c r="F50" s="1" t="s">
        <v>2219</v>
      </c>
      <c r="G50" s="1" t="s">
        <v>2106</v>
      </c>
      <c r="H50" s="1" t="s">
        <v>2234</v>
      </c>
      <c r="I50" s="1" t="s">
        <v>2057</v>
      </c>
      <c r="J50" s="1" t="s">
        <v>2057</v>
      </c>
      <c r="L50" t="s">
        <v>2067</v>
      </c>
    </row>
    <row r="51" spans="1:12" x14ac:dyDescent="0.2">
      <c r="B51" s="10" t="s">
        <v>2235</v>
      </c>
      <c r="C51" s="571"/>
      <c r="D51" s="571"/>
      <c r="F51" s="571"/>
      <c r="G51" s="571"/>
      <c r="H51" s="571"/>
      <c r="I51" s="571">
        <v>200000</v>
      </c>
      <c r="J51" s="571">
        <v>250000</v>
      </c>
      <c r="L51" t="s">
        <v>2236</v>
      </c>
    </row>
    <row r="52" spans="1:12" x14ac:dyDescent="0.2">
      <c r="A52" t="s">
        <v>105</v>
      </c>
      <c r="C52" s="1">
        <v>1930</v>
      </c>
      <c r="D52" s="35" t="s">
        <v>340</v>
      </c>
      <c r="F52" s="1">
        <v>80</v>
      </c>
      <c r="G52" s="1">
        <v>240</v>
      </c>
      <c r="H52" s="1">
        <v>480</v>
      </c>
      <c r="I52" s="1">
        <v>800</v>
      </c>
      <c r="J52" s="1">
        <v>1100</v>
      </c>
    </row>
    <row r="53" spans="1:12" x14ac:dyDescent="0.2">
      <c r="B53" s="10" t="s">
        <v>466</v>
      </c>
      <c r="D53" s="1" t="s">
        <v>163</v>
      </c>
      <c r="J53" s="1" t="s">
        <v>2100</v>
      </c>
    </row>
    <row r="54" spans="1:12" x14ac:dyDescent="0.2">
      <c r="B54" s="10" t="s">
        <v>338</v>
      </c>
      <c r="D54" s="1" t="s">
        <v>65</v>
      </c>
      <c r="F54" s="1">
        <v>500</v>
      </c>
      <c r="G54" s="1">
        <v>1000</v>
      </c>
      <c r="H54" s="1">
        <v>1500</v>
      </c>
      <c r="I54" s="1">
        <v>2000</v>
      </c>
      <c r="J54" s="1">
        <v>2500</v>
      </c>
      <c r="L54" t="s">
        <v>2252</v>
      </c>
    </row>
    <row r="55" spans="1:12" x14ac:dyDescent="0.2">
      <c r="B55" s="10" t="s">
        <v>495</v>
      </c>
      <c r="D55" s="1" t="s">
        <v>163</v>
      </c>
    </row>
    <row r="56" spans="1:12" x14ac:dyDescent="0.2">
      <c r="B56" s="10" t="s">
        <v>1297</v>
      </c>
      <c r="D56" s="11" t="s">
        <v>62</v>
      </c>
      <c r="J56" s="54" t="s">
        <v>530</v>
      </c>
    </row>
    <row r="57" spans="1:12" x14ac:dyDescent="0.2">
      <c r="A57" t="s">
        <v>2276</v>
      </c>
      <c r="B57" s="10" t="s">
        <v>2277</v>
      </c>
      <c r="C57" s="1">
        <v>1943</v>
      </c>
      <c r="F57" s="1">
        <v>90000</v>
      </c>
      <c r="G57" s="1" t="s">
        <v>2297</v>
      </c>
      <c r="H57" s="1" t="s">
        <v>2292</v>
      </c>
      <c r="I57" s="1" t="s">
        <v>2293</v>
      </c>
      <c r="J57" s="1" t="s">
        <v>2288</v>
      </c>
    </row>
    <row r="58" spans="1:12" x14ac:dyDescent="0.2">
      <c r="B58" s="10" t="s">
        <v>2278</v>
      </c>
      <c r="D58" s="1" t="s">
        <v>64</v>
      </c>
      <c r="F58" s="1">
        <v>16500</v>
      </c>
      <c r="G58" s="1">
        <v>33000</v>
      </c>
      <c r="H58" s="1">
        <v>50000</v>
      </c>
      <c r="I58" s="1">
        <v>58000</v>
      </c>
      <c r="J58" s="1">
        <v>66000</v>
      </c>
    </row>
    <row r="59" spans="1:12" x14ac:dyDescent="0.2">
      <c r="B59" s="10" t="s">
        <v>2300</v>
      </c>
      <c r="C59" s="581"/>
      <c r="D59" s="581"/>
      <c r="F59" s="581"/>
      <c r="G59" s="581"/>
      <c r="H59" s="581"/>
      <c r="I59" s="581"/>
      <c r="J59" s="581" t="s">
        <v>2301</v>
      </c>
    </row>
    <row r="60" spans="1:12" x14ac:dyDescent="0.2">
      <c r="B60" s="10" t="s">
        <v>2299</v>
      </c>
      <c r="C60" s="581"/>
      <c r="D60" s="581"/>
      <c r="F60" s="581"/>
      <c r="G60" s="581"/>
      <c r="H60" s="581"/>
      <c r="I60" s="581"/>
      <c r="J60" s="581">
        <v>130000</v>
      </c>
    </row>
    <row r="61" spans="1:12" x14ac:dyDescent="0.2">
      <c r="B61" s="10" t="s">
        <v>2286</v>
      </c>
      <c r="C61" s="579"/>
      <c r="D61" s="579"/>
      <c r="F61" s="579"/>
      <c r="G61" s="579"/>
      <c r="H61" s="579"/>
      <c r="I61" s="579"/>
      <c r="J61" s="579"/>
    </row>
    <row r="62" spans="1:12" x14ac:dyDescent="0.2">
      <c r="A62" t="s">
        <v>2265</v>
      </c>
      <c r="B62" s="10" t="s">
        <v>2264</v>
      </c>
      <c r="C62" s="576">
        <v>1945</v>
      </c>
      <c r="D62" s="24" t="s">
        <v>163</v>
      </c>
      <c r="F62" s="576"/>
      <c r="G62" s="576"/>
      <c r="H62" s="576"/>
      <c r="I62" s="576"/>
      <c r="J62" s="11" t="s">
        <v>2068</v>
      </c>
    </row>
    <row r="63" spans="1:12" x14ac:dyDescent="0.2">
      <c r="A63" s="19" t="s">
        <v>305</v>
      </c>
      <c r="B63" s="33" t="s">
        <v>149</v>
      </c>
      <c r="C63" s="1">
        <v>1945</v>
      </c>
      <c r="D63" s="35" t="s">
        <v>340</v>
      </c>
      <c r="F63" s="1">
        <v>350</v>
      </c>
      <c r="G63" s="1">
        <v>650</v>
      </c>
      <c r="H63" s="1">
        <v>1000</v>
      </c>
      <c r="I63" s="1">
        <v>1750</v>
      </c>
      <c r="J63" s="1">
        <v>2500</v>
      </c>
    </row>
    <row r="64" spans="1:12" x14ac:dyDescent="0.2">
      <c r="A64" s="19"/>
      <c r="B64" s="10" t="s">
        <v>2332</v>
      </c>
      <c r="D64" s="11" t="s">
        <v>69</v>
      </c>
      <c r="I64" s="11"/>
      <c r="J64" s="11" t="s">
        <v>2165</v>
      </c>
      <c r="L64" t="s">
        <v>1211</v>
      </c>
    </row>
    <row r="65" spans="1:12" x14ac:dyDescent="0.2">
      <c r="B65" s="10" t="s">
        <v>339</v>
      </c>
      <c r="D65" s="24" t="s">
        <v>62</v>
      </c>
      <c r="F65" s="1">
        <v>700</v>
      </c>
      <c r="G65" s="1">
        <v>1300</v>
      </c>
      <c r="H65" s="1">
        <v>1700</v>
      </c>
      <c r="I65" s="1">
        <v>2300</v>
      </c>
      <c r="J65" s="1">
        <v>3000</v>
      </c>
      <c r="L65" s="19" t="s">
        <v>1210</v>
      </c>
    </row>
    <row r="66" spans="1:12" x14ac:dyDescent="0.2">
      <c r="B66" s="10" t="s">
        <v>2331</v>
      </c>
      <c r="D66" s="24" t="s">
        <v>65</v>
      </c>
      <c r="F66" s="11" t="s">
        <v>2333</v>
      </c>
      <c r="J66" s="11" t="s">
        <v>2334</v>
      </c>
      <c r="L66" s="19" t="s">
        <v>1856</v>
      </c>
    </row>
    <row r="67" spans="1:12" x14ac:dyDescent="0.2">
      <c r="B67" s="10" t="s">
        <v>9</v>
      </c>
      <c r="D67" s="20"/>
      <c r="G67" s="1">
        <v>18000</v>
      </c>
      <c r="H67" s="1">
        <v>25000</v>
      </c>
      <c r="I67" s="1">
        <v>30000</v>
      </c>
      <c r="J67" s="1">
        <v>36000</v>
      </c>
    </row>
    <row r="68" spans="1:12" x14ac:dyDescent="0.2">
      <c r="B68" s="10" t="s">
        <v>341</v>
      </c>
      <c r="D68" s="24"/>
      <c r="J68" s="11" t="s">
        <v>345</v>
      </c>
    </row>
    <row r="69" spans="1:12" x14ac:dyDescent="0.2">
      <c r="B69" s="10" t="s">
        <v>342</v>
      </c>
      <c r="D69" s="24"/>
      <c r="J69" s="11" t="s">
        <v>345</v>
      </c>
    </row>
    <row r="70" spans="1:12" x14ac:dyDescent="0.2">
      <c r="A70" s="19" t="s">
        <v>306</v>
      </c>
      <c r="B70" s="33" t="s">
        <v>457</v>
      </c>
      <c r="C70" s="1">
        <v>1945</v>
      </c>
      <c r="D70" s="1" t="s">
        <v>1246</v>
      </c>
      <c r="F70" s="1">
        <v>250</v>
      </c>
      <c r="G70" s="1">
        <v>500</v>
      </c>
      <c r="H70" s="1">
        <v>1250</v>
      </c>
      <c r="I70" s="1">
        <v>1900</v>
      </c>
      <c r="J70" s="1">
        <v>2600</v>
      </c>
    </row>
    <row r="71" spans="1:12" x14ac:dyDescent="0.2">
      <c r="B71" s="10" t="s">
        <v>458</v>
      </c>
      <c r="D71" s="1" t="s">
        <v>65</v>
      </c>
      <c r="J71" s="11" t="s">
        <v>2335</v>
      </c>
    </row>
    <row r="72" spans="1:12" x14ac:dyDescent="0.2">
      <c r="B72" s="10" t="s">
        <v>459</v>
      </c>
      <c r="D72" s="20"/>
      <c r="J72" s="11" t="s">
        <v>345</v>
      </c>
    </row>
    <row r="73" spans="1:12" x14ac:dyDescent="0.2">
      <c r="B73" s="10" t="s">
        <v>460</v>
      </c>
      <c r="D73" s="20"/>
      <c r="J73" s="11" t="s">
        <v>345</v>
      </c>
    </row>
    <row r="74" spans="1:12" x14ac:dyDescent="0.2">
      <c r="B74" s="10" t="s">
        <v>342</v>
      </c>
      <c r="D74" s="1" t="s">
        <v>69</v>
      </c>
      <c r="J74" s="11" t="s">
        <v>345</v>
      </c>
      <c r="L74" t="s">
        <v>1299</v>
      </c>
    </row>
    <row r="75" spans="1:12" x14ac:dyDescent="0.2">
      <c r="A75" s="19" t="s">
        <v>106</v>
      </c>
      <c r="B75" s="33" t="s">
        <v>953</v>
      </c>
      <c r="C75" s="1">
        <v>1927</v>
      </c>
      <c r="D75" s="1" t="s">
        <v>2194</v>
      </c>
      <c r="F75" s="1" t="s">
        <v>2065</v>
      </c>
      <c r="G75" s="1" t="s">
        <v>2220</v>
      </c>
      <c r="H75" s="1" t="s">
        <v>2057</v>
      </c>
      <c r="I75" s="1" t="s">
        <v>2058</v>
      </c>
      <c r="J75" s="1" t="s">
        <v>2058</v>
      </c>
      <c r="L75" t="s">
        <v>2067</v>
      </c>
    </row>
    <row r="76" spans="1:12" x14ac:dyDescent="0.2">
      <c r="B76" s="10" t="s">
        <v>2237</v>
      </c>
      <c r="C76" s="571"/>
      <c r="D76" s="571"/>
      <c r="F76" s="571" t="s">
        <v>2109</v>
      </c>
      <c r="G76" s="571" t="s">
        <v>2121</v>
      </c>
      <c r="H76" s="571" t="s">
        <v>2057</v>
      </c>
      <c r="I76" s="571" t="s">
        <v>2058</v>
      </c>
      <c r="J76" s="571" t="s">
        <v>2058</v>
      </c>
      <c r="L76" s="4" t="s">
        <v>2067</v>
      </c>
    </row>
    <row r="77" spans="1:12" x14ac:dyDescent="0.2">
      <c r="B77" s="10" t="s">
        <v>2238</v>
      </c>
      <c r="G77" s="1" t="s">
        <v>2244</v>
      </c>
      <c r="H77" s="1" t="s">
        <v>2242</v>
      </c>
      <c r="I77" s="1" t="s">
        <v>2243</v>
      </c>
      <c r="J77" s="1" t="s">
        <v>2241</v>
      </c>
      <c r="L77" s="4" t="s">
        <v>2245</v>
      </c>
    </row>
    <row r="78" spans="1:12" x14ac:dyDescent="0.2">
      <c r="B78" s="10" t="s">
        <v>2239</v>
      </c>
      <c r="J78" s="68" t="s">
        <v>2240</v>
      </c>
    </row>
    <row r="79" spans="1:12" x14ac:dyDescent="0.2">
      <c r="B79" s="10" t="s">
        <v>955</v>
      </c>
      <c r="J79" s="1" t="s">
        <v>2066</v>
      </c>
      <c r="L79" t="s">
        <v>2067</v>
      </c>
    </row>
    <row r="80" spans="1:12" x14ac:dyDescent="0.2">
      <c r="B80" s="10" t="s">
        <v>954</v>
      </c>
      <c r="D80" s="1" t="s">
        <v>64</v>
      </c>
      <c r="J80" s="1">
        <v>2000</v>
      </c>
    </row>
    <row r="81" spans="1:12" x14ac:dyDescent="0.2">
      <c r="A81" s="19" t="s">
        <v>2279</v>
      </c>
      <c r="B81" s="10" t="s">
        <v>2275</v>
      </c>
      <c r="C81" s="1">
        <v>1943</v>
      </c>
      <c r="D81" s="1" t="s">
        <v>64</v>
      </c>
      <c r="J81" s="1">
        <v>10000</v>
      </c>
    </row>
    <row r="82" spans="1:12" x14ac:dyDescent="0.2">
      <c r="A82" s="19" t="s">
        <v>107</v>
      </c>
      <c r="B82" s="33" t="s">
        <v>953</v>
      </c>
      <c r="C82" s="1">
        <v>1943</v>
      </c>
      <c r="D82" s="1" t="s">
        <v>64</v>
      </c>
      <c r="F82" s="1">
        <v>3000</v>
      </c>
      <c r="G82" s="1">
        <v>4200</v>
      </c>
      <c r="H82" s="1">
        <v>6000</v>
      </c>
      <c r="I82" s="1">
        <v>7000</v>
      </c>
      <c r="J82" s="1">
        <v>8000</v>
      </c>
    </row>
    <row r="83" spans="1:12" x14ac:dyDescent="0.2">
      <c r="B83" s="10" t="s">
        <v>9</v>
      </c>
      <c r="J83" s="1" t="s">
        <v>345</v>
      </c>
    </row>
    <row r="84" spans="1:12" x14ac:dyDescent="0.2">
      <c r="B84" s="10" t="s">
        <v>728</v>
      </c>
      <c r="J84" s="1">
        <v>60000</v>
      </c>
    </row>
    <row r="85" spans="1:12" x14ac:dyDescent="0.2">
      <c r="B85" s="10" t="s">
        <v>956</v>
      </c>
      <c r="C85" s="581"/>
      <c r="D85" s="581"/>
      <c r="F85" s="581"/>
      <c r="G85" s="581"/>
      <c r="H85" s="581"/>
      <c r="I85" s="581"/>
      <c r="J85" s="1">
        <v>110000</v>
      </c>
    </row>
    <row r="86" spans="1:12" x14ac:dyDescent="0.2">
      <c r="B86" s="10" t="s">
        <v>466</v>
      </c>
      <c r="C86" s="581"/>
      <c r="D86" s="581"/>
      <c r="F86" s="581"/>
      <c r="G86" s="581"/>
      <c r="H86" s="581"/>
      <c r="I86" s="581"/>
      <c r="J86" s="581" t="s">
        <v>135</v>
      </c>
    </row>
    <row r="87" spans="1:12" x14ac:dyDescent="0.2">
      <c r="A87" s="19" t="s">
        <v>108</v>
      </c>
      <c r="B87" s="33" t="s">
        <v>469</v>
      </c>
      <c r="C87" s="1">
        <v>1945</v>
      </c>
      <c r="D87" s="11" t="s">
        <v>83</v>
      </c>
      <c r="F87" s="1">
        <v>400</v>
      </c>
      <c r="G87" s="1">
        <v>1000</v>
      </c>
      <c r="H87" s="1">
        <v>2000</v>
      </c>
      <c r="I87" s="1">
        <v>3000</v>
      </c>
      <c r="J87" s="1">
        <v>4000</v>
      </c>
      <c r="L87" s="19" t="s">
        <v>473</v>
      </c>
    </row>
    <row r="88" spans="1:12" x14ac:dyDescent="0.2">
      <c r="B88" s="10" t="s">
        <v>459</v>
      </c>
      <c r="D88" s="11" t="s">
        <v>64</v>
      </c>
      <c r="F88" s="11" t="s">
        <v>135</v>
      </c>
      <c r="G88" s="11" t="s">
        <v>135</v>
      </c>
      <c r="H88" s="11">
        <v>36000</v>
      </c>
      <c r="I88" s="11">
        <v>48000</v>
      </c>
      <c r="J88" s="1">
        <v>60000</v>
      </c>
    </row>
    <row r="89" spans="1:12" x14ac:dyDescent="0.2">
      <c r="B89" s="10" t="s">
        <v>471</v>
      </c>
      <c r="D89" s="35" t="s">
        <v>340</v>
      </c>
      <c r="F89" s="1">
        <v>300</v>
      </c>
      <c r="G89" s="1">
        <v>500</v>
      </c>
      <c r="H89" s="1">
        <v>1000</v>
      </c>
      <c r="I89" s="1">
        <v>3000</v>
      </c>
      <c r="J89" s="1">
        <v>5000</v>
      </c>
    </row>
    <row r="90" spans="1:12" x14ac:dyDescent="0.2">
      <c r="B90" s="10" t="s">
        <v>470</v>
      </c>
      <c r="D90" s="11" t="s">
        <v>62</v>
      </c>
      <c r="J90" s="54" t="s">
        <v>2295</v>
      </c>
      <c r="L90" s="19" t="s">
        <v>2294</v>
      </c>
    </row>
    <row r="91" spans="1:12" x14ac:dyDescent="0.2">
      <c r="B91" s="10" t="s">
        <v>472</v>
      </c>
      <c r="D91" s="11" t="s">
        <v>69</v>
      </c>
      <c r="J91" s="54" t="s">
        <v>2295</v>
      </c>
    </row>
    <row r="92" spans="1:12" x14ac:dyDescent="0.2">
      <c r="B92" s="10" t="s">
        <v>2336</v>
      </c>
      <c r="C92" s="592"/>
      <c r="D92" s="151"/>
      <c r="F92" s="592"/>
      <c r="G92" s="592"/>
      <c r="H92" s="592"/>
      <c r="I92" s="592"/>
      <c r="J92" s="54"/>
    </row>
    <row r="93" spans="1:12" x14ac:dyDescent="0.2">
      <c r="A93" s="19" t="s">
        <v>109</v>
      </c>
      <c r="B93" s="33" t="s">
        <v>557</v>
      </c>
      <c r="D93" s="1" t="s">
        <v>1209</v>
      </c>
      <c r="F93" s="1">
        <v>320</v>
      </c>
      <c r="G93" s="1">
        <v>950</v>
      </c>
      <c r="H93" s="1">
        <v>1900</v>
      </c>
      <c r="I93" s="1">
        <v>2400</v>
      </c>
      <c r="J93" s="1">
        <v>2900</v>
      </c>
    </row>
    <row r="94" spans="1:12" x14ac:dyDescent="0.2">
      <c r="B94" s="10" t="s">
        <v>471</v>
      </c>
      <c r="D94" s="1" t="s">
        <v>65</v>
      </c>
      <c r="F94" s="1">
        <v>200</v>
      </c>
      <c r="G94" s="1">
        <v>500</v>
      </c>
      <c r="H94" s="1">
        <v>750</v>
      </c>
      <c r="I94" s="1">
        <v>1100</v>
      </c>
      <c r="J94" s="1">
        <v>1500</v>
      </c>
    </row>
    <row r="95" spans="1:12" x14ac:dyDescent="0.2">
      <c r="B95" s="10" t="s">
        <v>472</v>
      </c>
      <c r="D95" s="1" t="s">
        <v>62</v>
      </c>
      <c r="J95" s="54" t="s">
        <v>2169</v>
      </c>
      <c r="K95" s="19"/>
    </row>
    <row r="96" spans="1:12" x14ac:dyDescent="0.2">
      <c r="B96" s="10" t="s">
        <v>1821</v>
      </c>
      <c r="C96" s="339"/>
      <c r="D96" s="339" t="s">
        <v>191</v>
      </c>
      <c r="F96" s="339"/>
      <c r="G96" s="339" t="s">
        <v>1827</v>
      </c>
      <c r="H96" s="339"/>
      <c r="I96" s="339"/>
      <c r="J96" s="54" t="s">
        <v>345</v>
      </c>
      <c r="K96" s="19"/>
      <c r="L96" t="s">
        <v>1824</v>
      </c>
    </row>
    <row r="97" spans="1:14" x14ac:dyDescent="0.2">
      <c r="A97" s="19" t="s">
        <v>110</v>
      </c>
      <c r="B97" s="33" t="s">
        <v>479</v>
      </c>
      <c r="C97" s="1">
        <v>1946</v>
      </c>
      <c r="D97" s="20"/>
      <c r="F97" s="1">
        <v>75000</v>
      </c>
      <c r="G97" s="1">
        <v>150000</v>
      </c>
      <c r="H97" s="1">
        <v>300000</v>
      </c>
      <c r="I97" s="1">
        <v>375000</v>
      </c>
      <c r="J97" s="1">
        <v>450000</v>
      </c>
      <c r="M97" s="505"/>
    </row>
    <row r="98" spans="1:14" x14ac:dyDescent="0.2">
      <c r="B98" s="10" t="s">
        <v>480</v>
      </c>
      <c r="C98" s="1">
        <v>1946</v>
      </c>
      <c r="D98" s="20"/>
      <c r="F98" s="592">
        <v>75000</v>
      </c>
      <c r="G98" s="592">
        <v>150000</v>
      </c>
      <c r="H98" s="592">
        <v>300000</v>
      </c>
      <c r="I98" s="592">
        <v>375000</v>
      </c>
      <c r="J98" s="592">
        <v>450000</v>
      </c>
      <c r="M98" s="505"/>
    </row>
    <row r="99" spans="1:14" x14ac:dyDescent="0.2">
      <c r="B99" s="10" t="s">
        <v>481</v>
      </c>
      <c r="C99" s="1">
        <v>1946</v>
      </c>
      <c r="D99" s="20"/>
      <c r="J99" s="55" t="s">
        <v>485</v>
      </c>
      <c r="M99" s="505"/>
    </row>
    <row r="100" spans="1:14" x14ac:dyDescent="0.2">
      <c r="B100" s="10" t="s">
        <v>482</v>
      </c>
      <c r="C100" s="1">
        <v>1946</v>
      </c>
      <c r="D100" s="1" t="s">
        <v>69</v>
      </c>
      <c r="F100" s="1">
        <v>250</v>
      </c>
      <c r="G100" s="1">
        <v>550</v>
      </c>
      <c r="H100" s="1">
        <v>800</v>
      </c>
      <c r="I100" s="1">
        <v>1350</v>
      </c>
      <c r="J100" s="1">
        <v>1950</v>
      </c>
      <c r="M100" s="505"/>
    </row>
    <row r="101" spans="1:14" x14ac:dyDescent="0.2">
      <c r="B101" s="10" t="s">
        <v>483</v>
      </c>
      <c r="C101" s="1">
        <v>1946</v>
      </c>
      <c r="D101" s="20"/>
      <c r="J101" s="11" t="s">
        <v>2165</v>
      </c>
      <c r="M101" s="505"/>
    </row>
    <row r="102" spans="1:14" x14ac:dyDescent="0.2">
      <c r="B102" s="10" t="s">
        <v>484</v>
      </c>
      <c r="C102" s="1">
        <v>1946</v>
      </c>
      <c r="D102" s="1" t="s">
        <v>62</v>
      </c>
      <c r="J102" s="11" t="s">
        <v>2301</v>
      </c>
      <c r="L102" s="19" t="s">
        <v>1878</v>
      </c>
      <c r="M102" s="505"/>
    </row>
    <row r="103" spans="1:14" x14ac:dyDescent="0.2">
      <c r="A103" s="19" t="s">
        <v>111</v>
      </c>
      <c r="B103" s="33" t="s">
        <v>301</v>
      </c>
      <c r="C103" s="1">
        <v>1945</v>
      </c>
      <c r="D103" s="11" t="s">
        <v>450</v>
      </c>
      <c r="F103" s="1">
        <v>200</v>
      </c>
      <c r="G103" s="1">
        <v>400</v>
      </c>
      <c r="H103" s="1">
        <v>800</v>
      </c>
      <c r="I103" s="1">
        <v>1400</v>
      </c>
      <c r="J103" s="1">
        <v>2000</v>
      </c>
    </row>
    <row r="104" spans="1:14" x14ac:dyDescent="0.2">
      <c r="A104" s="19" t="s">
        <v>112</v>
      </c>
      <c r="B104" s="33" t="s">
        <v>298</v>
      </c>
      <c r="C104" s="1">
        <v>1945</v>
      </c>
      <c r="D104" s="11" t="s">
        <v>65</v>
      </c>
      <c r="F104" s="1">
        <v>150</v>
      </c>
      <c r="G104" s="1">
        <v>500</v>
      </c>
      <c r="H104" s="1">
        <v>1000</v>
      </c>
      <c r="I104" s="1">
        <v>1500</v>
      </c>
      <c r="J104" s="1">
        <v>2000</v>
      </c>
    </row>
    <row r="105" spans="1:14" x14ac:dyDescent="0.2">
      <c r="B105" s="10" t="s">
        <v>1303</v>
      </c>
      <c r="D105" s="24" t="s">
        <v>62</v>
      </c>
      <c r="J105" s="11" t="s">
        <v>345</v>
      </c>
    </row>
    <row r="106" spans="1:14" x14ac:dyDescent="0.2">
      <c r="A106" s="19" t="s">
        <v>113</v>
      </c>
      <c r="B106" s="33" t="s">
        <v>293</v>
      </c>
      <c r="C106" s="1">
        <v>1946</v>
      </c>
      <c r="D106" s="11" t="s">
        <v>65</v>
      </c>
      <c r="F106" s="1">
        <v>250</v>
      </c>
      <c r="G106" s="1">
        <v>550</v>
      </c>
      <c r="H106" s="1">
        <v>700</v>
      </c>
      <c r="I106" s="1">
        <v>950</v>
      </c>
      <c r="J106" s="1">
        <v>1200</v>
      </c>
    </row>
    <row r="107" spans="1:14" x14ac:dyDescent="0.2">
      <c r="B107" s="10" t="s">
        <v>297</v>
      </c>
      <c r="D107" s="24"/>
      <c r="J107" s="11" t="s">
        <v>345</v>
      </c>
    </row>
    <row r="108" spans="1:14" x14ac:dyDescent="0.2">
      <c r="B108" s="10" t="s">
        <v>296</v>
      </c>
      <c r="D108" s="24"/>
      <c r="J108" s="11" t="s">
        <v>345</v>
      </c>
    </row>
    <row r="109" spans="1:14" x14ac:dyDescent="0.2">
      <c r="A109" s="19" t="s">
        <v>114</v>
      </c>
      <c r="B109" s="33" t="s">
        <v>292</v>
      </c>
      <c r="C109" s="1">
        <v>1946</v>
      </c>
      <c r="D109" s="24" t="s">
        <v>264</v>
      </c>
      <c r="F109" s="1">
        <v>150</v>
      </c>
      <c r="G109" s="1">
        <v>300</v>
      </c>
      <c r="H109" s="1">
        <v>700</v>
      </c>
      <c r="I109" s="1">
        <v>3500</v>
      </c>
      <c r="J109" s="1">
        <v>5000</v>
      </c>
    </row>
    <row r="110" spans="1:14" x14ac:dyDescent="0.2">
      <c r="B110" s="10" t="s">
        <v>291</v>
      </c>
      <c r="D110" s="20"/>
      <c r="F110" s="1">
        <v>23000</v>
      </c>
      <c r="G110" s="1">
        <v>34500</v>
      </c>
      <c r="H110" s="1">
        <v>37000</v>
      </c>
      <c r="I110" s="1">
        <v>42000</v>
      </c>
      <c r="J110" s="1">
        <v>46000</v>
      </c>
    </row>
    <row r="111" spans="1:14" x14ac:dyDescent="0.2">
      <c r="B111" s="10" t="s">
        <v>343</v>
      </c>
      <c r="D111" s="20"/>
      <c r="J111" s="11" t="s">
        <v>345</v>
      </c>
    </row>
    <row r="112" spans="1:14" x14ac:dyDescent="0.2">
      <c r="B112" s="10" t="s">
        <v>344</v>
      </c>
      <c r="D112" s="20"/>
      <c r="F112" s="1">
        <v>1400</v>
      </c>
      <c r="G112" s="1">
        <v>2100</v>
      </c>
      <c r="H112" s="1">
        <v>2800</v>
      </c>
      <c r="I112" s="1" t="s">
        <v>135</v>
      </c>
      <c r="J112" s="1" t="s">
        <v>135</v>
      </c>
      <c r="N112" s="28"/>
    </row>
    <row r="113" spans="1:13" x14ac:dyDescent="0.2">
      <c r="B113" s="10" t="s">
        <v>342</v>
      </c>
      <c r="D113" s="24"/>
      <c r="J113" s="11" t="s">
        <v>345</v>
      </c>
    </row>
    <row r="114" spans="1:13" x14ac:dyDescent="0.2">
      <c r="A114" t="s">
        <v>345</v>
      </c>
      <c r="B114" s="33" t="s">
        <v>980</v>
      </c>
      <c r="C114" s="1">
        <v>1946</v>
      </c>
      <c r="J114" s="1">
        <v>1400</v>
      </c>
    </row>
    <row r="115" spans="1:13" x14ac:dyDescent="0.2">
      <c r="A115" s="19" t="s">
        <v>115</v>
      </c>
      <c r="B115" s="33" t="s">
        <v>467</v>
      </c>
      <c r="C115" s="1">
        <v>1946</v>
      </c>
      <c r="D115" s="11" t="s">
        <v>65</v>
      </c>
      <c r="F115" s="1">
        <v>300</v>
      </c>
      <c r="G115" s="1">
        <v>600</v>
      </c>
      <c r="H115" s="1">
        <v>900</v>
      </c>
      <c r="I115" s="1">
        <v>1800</v>
      </c>
      <c r="J115" s="1">
        <v>2700</v>
      </c>
      <c r="M115" t="s">
        <v>2348</v>
      </c>
    </row>
    <row r="116" spans="1:13" x14ac:dyDescent="0.2">
      <c r="A116" s="19" t="s">
        <v>116</v>
      </c>
      <c r="B116" s="33" t="s">
        <v>907</v>
      </c>
      <c r="C116" s="1">
        <v>1946</v>
      </c>
      <c r="D116" s="1" t="s">
        <v>65</v>
      </c>
      <c r="F116" s="1">
        <v>300</v>
      </c>
      <c r="G116" s="1">
        <v>600</v>
      </c>
      <c r="H116" s="1">
        <v>800</v>
      </c>
      <c r="I116" s="1">
        <v>1600</v>
      </c>
      <c r="J116" s="1">
        <v>2400</v>
      </c>
      <c r="M116" t="s">
        <v>2348</v>
      </c>
    </row>
    <row r="117" spans="1:13" x14ac:dyDescent="0.2">
      <c r="B117" s="10" t="s">
        <v>394</v>
      </c>
      <c r="D117" s="1" t="s">
        <v>69</v>
      </c>
      <c r="J117" s="1" t="s">
        <v>908</v>
      </c>
      <c r="L117" t="s">
        <v>1933</v>
      </c>
    </row>
    <row r="118" spans="1:13" x14ac:dyDescent="0.2">
      <c r="A118" s="19" t="s">
        <v>117</v>
      </c>
      <c r="B118" s="33" t="s">
        <v>562</v>
      </c>
      <c r="C118" s="1">
        <v>1946</v>
      </c>
      <c r="D118" s="1" t="s">
        <v>64</v>
      </c>
      <c r="F118" s="1">
        <v>300</v>
      </c>
      <c r="G118" s="1">
        <v>600</v>
      </c>
      <c r="H118" s="1">
        <v>800</v>
      </c>
      <c r="I118" s="1">
        <v>1300</v>
      </c>
      <c r="J118" s="1">
        <v>1800</v>
      </c>
      <c r="M118" t="s">
        <v>2348</v>
      </c>
    </row>
    <row r="119" spans="1:13" x14ac:dyDescent="0.2">
      <c r="A119" s="19"/>
      <c r="B119" s="10" t="s">
        <v>342</v>
      </c>
      <c r="D119" s="1" t="s">
        <v>163</v>
      </c>
    </row>
    <row r="120" spans="1:13" x14ac:dyDescent="0.2">
      <c r="A120" s="19" t="s">
        <v>118</v>
      </c>
      <c r="B120" s="33" t="s">
        <v>570</v>
      </c>
      <c r="C120" s="1">
        <v>1946</v>
      </c>
      <c r="D120" s="11" t="s">
        <v>65</v>
      </c>
      <c r="F120" s="1">
        <v>300</v>
      </c>
      <c r="G120" s="1">
        <v>700</v>
      </c>
      <c r="H120" s="1">
        <v>1000</v>
      </c>
      <c r="I120" s="1">
        <v>2500</v>
      </c>
      <c r="J120" s="1">
        <v>4000</v>
      </c>
      <c r="M120" t="s">
        <v>2348</v>
      </c>
    </row>
    <row r="121" spans="1:13" x14ac:dyDescent="0.2">
      <c r="A121" s="19"/>
      <c r="B121" s="10" t="s">
        <v>342</v>
      </c>
      <c r="D121" s="11" t="s">
        <v>1838</v>
      </c>
    </row>
    <row r="122" spans="1:13" x14ac:dyDescent="0.2">
      <c r="A122" s="19" t="s">
        <v>119</v>
      </c>
      <c r="B122" s="33" t="s">
        <v>757</v>
      </c>
      <c r="C122" s="1">
        <v>1946</v>
      </c>
      <c r="D122" s="1" t="s">
        <v>65</v>
      </c>
      <c r="F122" s="1">
        <v>300</v>
      </c>
      <c r="G122" s="1">
        <v>450</v>
      </c>
      <c r="H122" s="1">
        <v>750</v>
      </c>
      <c r="I122" s="1">
        <v>1750</v>
      </c>
      <c r="J122" s="1">
        <v>2750</v>
      </c>
      <c r="M122" t="s">
        <v>2348</v>
      </c>
    </row>
    <row r="123" spans="1:13" x14ac:dyDescent="0.2">
      <c r="B123" s="10" t="s">
        <v>342</v>
      </c>
    </row>
    <row r="124" spans="1:13" x14ac:dyDescent="0.2">
      <c r="A124" s="19" t="s">
        <v>120</v>
      </c>
      <c r="B124" s="33" t="s">
        <v>900</v>
      </c>
      <c r="C124" s="1">
        <v>1946</v>
      </c>
      <c r="D124" s="1" t="s">
        <v>65</v>
      </c>
      <c r="F124" s="1">
        <v>450</v>
      </c>
      <c r="G124" s="1">
        <v>800</v>
      </c>
      <c r="H124" s="1">
        <v>1100</v>
      </c>
      <c r="I124" s="1">
        <v>1450</v>
      </c>
      <c r="J124" s="1">
        <v>1800</v>
      </c>
      <c r="M124" t="s">
        <v>2348</v>
      </c>
    </row>
    <row r="125" spans="1:13" x14ac:dyDescent="0.2">
      <c r="B125" s="10" t="s">
        <v>342</v>
      </c>
      <c r="D125" s="1" t="s">
        <v>163</v>
      </c>
    </row>
    <row r="126" spans="1:13" x14ac:dyDescent="0.2">
      <c r="B126" s="10" t="s">
        <v>901</v>
      </c>
      <c r="D126" s="1" t="s">
        <v>65</v>
      </c>
      <c r="J126" s="1" t="s">
        <v>899</v>
      </c>
    </row>
    <row r="127" spans="1:13" x14ac:dyDescent="0.2">
      <c r="A127" s="19" t="s">
        <v>121</v>
      </c>
      <c r="B127" s="33" t="s">
        <v>559</v>
      </c>
      <c r="C127" s="1">
        <v>1946</v>
      </c>
      <c r="D127" s="309" t="s">
        <v>65</v>
      </c>
      <c r="F127" s="1">
        <v>300</v>
      </c>
      <c r="G127" s="1">
        <v>600</v>
      </c>
      <c r="H127" s="1">
        <v>1000</v>
      </c>
      <c r="I127" s="1">
        <v>1700</v>
      </c>
      <c r="J127" s="1">
        <v>2400</v>
      </c>
    </row>
    <row r="128" spans="1:13" x14ac:dyDescent="0.2">
      <c r="B128" s="10" t="s">
        <v>560</v>
      </c>
      <c r="D128" s="1" t="s">
        <v>69</v>
      </c>
      <c r="I128" s="1" t="s">
        <v>561</v>
      </c>
      <c r="K128" t="s">
        <v>1604</v>
      </c>
    </row>
    <row r="129" spans="1:12" x14ac:dyDescent="0.2">
      <c r="A129" s="19" t="s">
        <v>307</v>
      </c>
      <c r="B129" s="33" t="s">
        <v>468</v>
      </c>
      <c r="C129" s="1">
        <v>1946</v>
      </c>
      <c r="D129" s="1" t="s">
        <v>64</v>
      </c>
      <c r="F129" s="1">
        <v>350</v>
      </c>
      <c r="G129" s="1">
        <v>750</v>
      </c>
      <c r="H129" s="1">
        <v>950</v>
      </c>
      <c r="I129" s="1">
        <v>1950</v>
      </c>
      <c r="J129" s="1">
        <v>2500</v>
      </c>
    </row>
    <row r="130" spans="1:12" x14ac:dyDescent="0.2">
      <c r="B130" s="10" t="s">
        <v>342</v>
      </c>
    </row>
    <row r="131" spans="1:12" x14ac:dyDescent="0.2">
      <c r="A131" s="19" t="s">
        <v>308</v>
      </c>
      <c r="B131" s="33" t="s">
        <v>527</v>
      </c>
      <c r="C131" s="1">
        <v>1946</v>
      </c>
      <c r="D131" s="1" t="s">
        <v>64</v>
      </c>
      <c r="F131" s="1">
        <v>300</v>
      </c>
      <c r="G131" s="1">
        <v>600</v>
      </c>
      <c r="H131" s="1">
        <v>1000</v>
      </c>
      <c r="I131" s="1">
        <v>1500</v>
      </c>
      <c r="J131" s="1">
        <v>1950</v>
      </c>
    </row>
    <row r="132" spans="1:12" x14ac:dyDescent="0.2">
      <c r="A132" s="19"/>
      <c r="B132" s="10" t="s">
        <v>342</v>
      </c>
    </row>
    <row r="133" spans="1:12" x14ac:dyDescent="0.2">
      <c r="A133" s="19" t="s">
        <v>309</v>
      </c>
      <c r="B133" s="33" t="s">
        <v>474</v>
      </c>
      <c r="C133" s="1">
        <v>1946</v>
      </c>
      <c r="D133" s="11" t="s">
        <v>64</v>
      </c>
      <c r="F133" s="11">
        <v>1800</v>
      </c>
      <c r="G133" s="1">
        <v>3600</v>
      </c>
      <c r="H133" s="1">
        <v>4800</v>
      </c>
      <c r="I133" s="1">
        <v>6400</v>
      </c>
      <c r="J133" s="1">
        <v>9600</v>
      </c>
    </row>
    <row r="134" spans="1:12" x14ac:dyDescent="0.2">
      <c r="A134" s="19" t="s">
        <v>310</v>
      </c>
      <c r="B134" s="33" t="s">
        <v>795</v>
      </c>
      <c r="C134" s="1">
        <v>1946</v>
      </c>
      <c r="D134" s="11" t="s">
        <v>64</v>
      </c>
      <c r="F134" s="1">
        <v>3900</v>
      </c>
      <c r="G134" s="1">
        <v>7800</v>
      </c>
      <c r="H134" s="1">
        <v>13500</v>
      </c>
      <c r="I134" s="1">
        <v>17500</v>
      </c>
      <c r="J134" s="1">
        <v>20000</v>
      </c>
    </row>
    <row r="135" spans="1:12" x14ac:dyDescent="0.2">
      <c r="A135" s="19" t="s">
        <v>311</v>
      </c>
      <c r="B135" s="48" t="s">
        <v>435</v>
      </c>
      <c r="C135" s="1">
        <v>1946</v>
      </c>
      <c r="D135" s="24" t="s">
        <v>65</v>
      </c>
      <c r="H135" s="1">
        <v>76000</v>
      </c>
      <c r="I135" s="1">
        <v>88000</v>
      </c>
      <c r="J135" s="1">
        <v>100000</v>
      </c>
      <c r="L135" s="49" t="s">
        <v>449</v>
      </c>
    </row>
    <row r="136" spans="1:12" x14ac:dyDescent="0.2">
      <c r="A136" s="19"/>
      <c r="B136" s="10" t="s">
        <v>728</v>
      </c>
      <c r="C136" s="606"/>
      <c r="D136" s="24"/>
      <c r="F136" s="606"/>
      <c r="G136" s="606"/>
      <c r="H136" s="606"/>
      <c r="I136" s="606"/>
      <c r="J136" s="606" t="s">
        <v>2169</v>
      </c>
      <c r="L136" s="49"/>
    </row>
    <row r="137" spans="1:12" x14ac:dyDescent="0.2">
      <c r="A137" s="19"/>
      <c r="B137" s="10" t="s">
        <v>438</v>
      </c>
      <c r="J137" s="1" t="s">
        <v>437</v>
      </c>
    </row>
    <row r="138" spans="1:12" x14ac:dyDescent="0.2">
      <c r="B138" s="10" t="s">
        <v>436</v>
      </c>
      <c r="J138" s="11" t="s">
        <v>345</v>
      </c>
    </row>
    <row r="139" spans="1:12" x14ac:dyDescent="0.2">
      <c r="A139" s="19" t="s">
        <v>312</v>
      </c>
      <c r="B139" s="33" t="s">
        <v>2309</v>
      </c>
      <c r="C139" s="1">
        <v>1944</v>
      </c>
      <c r="D139" s="584" t="s">
        <v>62</v>
      </c>
      <c r="F139" s="635">
        <v>4500</v>
      </c>
      <c r="G139" s="635">
        <v>9000</v>
      </c>
      <c r="H139" s="635">
        <v>26000</v>
      </c>
      <c r="I139" s="635">
        <v>41000</v>
      </c>
      <c r="J139" s="635">
        <v>56000</v>
      </c>
    </row>
    <row r="140" spans="1:12" x14ac:dyDescent="0.2">
      <c r="B140" s="10" t="s">
        <v>2310</v>
      </c>
      <c r="F140" s="635"/>
      <c r="G140" s="635"/>
      <c r="H140" s="635"/>
      <c r="I140" s="635"/>
      <c r="J140" s="635"/>
    </row>
    <row r="141" spans="1:12" x14ac:dyDescent="0.2">
      <c r="A141" s="19"/>
      <c r="B141" s="10" t="s">
        <v>2311</v>
      </c>
      <c r="F141" s="635"/>
      <c r="G141" s="635"/>
      <c r="H141" s="635"/>
      <c r="I141" s="635"/>
      <c r="J141" s="635"/>
    </row>
    <row r="142" spans="1:12" x14ac:dyDescent="0.2">
      <c r="B142" s="10" t="s">
        <v>951</v>
      </c>
      <c r="D142" s="1" t="s">
        <v>69</v>
      </c>
      <c r="F142" s="1">
        <v>900</v>
      </c>
      <c r="G142" s="1">
        <v>1700</v>
      </c>
      <c r="H142" s="1">
        <v>3400</v>
      </c>
      <c r="I142" s="1">
        <v>6800</v>
      </c>
      <c r="J142" s="1">
        <v>10200</v>
      </c>
    </row>
    <row r="143" spans="1:12" x14ac:dyDescent="0.2">
      <c r="B143" s="10" t="s">
        <v>950</v>
      </c>
      <c r="D143" s="1" t="s">
        <v>64</v>
      </c>
      <c r="F143" s="1">
        <v>900</v>
      </c>
      <c r="G143" s="1">
        <v>1700</v>
      </c>
      <c r="H143" s="1">
        <v>3400</v>
      </c>
      <c r="I143" s="1">
        <v>5100</v>
      </c>
      <c r="J143" s="1">
        <v>6800</v>
      </c>
    </row>
    <row r="144" spans="1:12" x14ac:dyDescent="0.2">
      <c r="A144" s="19"/>
      <c r="B144" s="10" t="s">
        <v>2307</v>
      </c>
      <c r="D144" s="1" t="s">
        <v>67</v>
      </c>
      <c r="F144" s="1">
        <v>1000</v>
      </c>
      <c r="G144" s="1">
        <v>2000</v>
      </c>
      <c r="H144" s="1">
        <v>6000</v>
      </c>
      <c r="I144" s="1">
        <v>9000</v>
      </c>
      <c r="J144" s="1">
        <v>12000</v>
      </c>
    </row>
    <row r="145" spans="1:12" x14ac:dyDescent="0.2">
      <c r="A145" s="19"/>
      <c r="B145" s="10" t="s">
        <v>2308</v>
      </c>
      <c r="D145" s="1" t="s">
        <v>65</v>
      </c>
      <c r="F145" s="1">
        <v>2000</v>
      </c>
      <c r="G145" s="1">
        <v>4000</v>
      </c>
      <c r="H145" s="1">
        <v>8000</v>
      </c>
      <c r="I145" s="1">
        <v>12000</v>
      </c>
      <c r="J145" s="1">
        <v>16000</v>
      </c>
    </row>
    <row r="146" spans="1:12" x14ac:dyDescent="0.2">
      <c r="A146" s="19"/>
      <c r="B146" s="10" t="s">
        <v>560</v>
      </c>
      <c r="J146" s="1" t="s">
        <v>345</v>
      </c>
    </row>
    <row r="147" spans="1:12" x14ac:dyDescent="0.2">
      <c r="A147" s="19" t="s">
        <v>313</v>
      </c>
      <c r="B147" s="33" t="s">
        <v>1064</v>
      </c>
      <c r="C147" s="1">
        <v>1944</v>
      </c>
      <c r="D147" s="1" t="s">
        <v>64</v>
      </c>
      <c r="F147" s="1">
        <v>500</v>
      </c>
      <c r="G147" s="1">
        <v>1000</v>
      </c>
      <c r="H147" s="1">
        <v>2000</v>
      </c>
      <c r="I147" s="1">
        <v>3000</v>
      </c>
      <c r="J147" s="1">
        <v>4000</v>
      </c>
    </row>
    <row r="148" spans="1:12" x14ac:dyDescent="0.2">
      <c r="A148" s="19" t="s">
        <v>314</v>
      </c>
      <c r="B148" s="33" t="s">
        <v>521</v>
      </c>
      <c r="C148" s="1">
        <v>1944</v>
      </c>
      <c r="D148" s="1" t="s">
        <v>64</v>
      </c>
      <c r="F148" s="1">
        <v>600</v>
      </c>
      <c r="G148" s="1">
        <v>1000</v>
      </c>
      <c r="H148" s="1">
        <v>1500</v>
      </c>
      <c r="I148" s="1">
        <v>2500</v>
      </c>
      <c r="J148" s="1">
        <v>3500</v>
      </c>
    </row>
    <row r="149" spans="1:12" x14ac:dyDescent="0.2">
      <c r="A149" s="19"/>
      <c r="B149" s="10" t="s">
        <v>2312</v>
      </c>
      <c r="D149" s="20"/>
      <c r="J149" s="585" t="s">
        <v>2313</v>
      </c>
    </row>
    <row r="150" spans="1:12" x14ac:dyDescent="0.2">
      <c r="B150" s="10" t="s">
        <v>522</v>
      </c>
      <c r="D150" s="24" t="s">
        <v>67</v>
      </c>
      <c r="J150" s="1" t="s">
        <v>2100</v>
      </c>
    </row>
    <row r="151" spans="1:12" x14ac:dyDescent="0.2">
      <c r="A151" s="19"/>
      <c r="B151" s="10" t="s">
        <v>2005</v>
      </c>
      <c r="C151" s="474"/>
      <c r="D151" s="24" t="s">
        <v>83</v>
      </c>
      <c r="F151" s="474"/>
      <c r="G151" s="474"/>
      <c r="H151" s="474"/>
      <c r="I151" s="474"/>
      <c r="J151" s="69" t="s">
        <v>2006</v>
      </c>
    </row>
    <row r="152" spans="1:12" x14ac:dyDescent="0.2">
      <c r="A152" s="19" t="s">
        <v>315</v>
      </c>
      <c r="B152" s="33" t="s">
        <v>996</v>
      </c>
      <c r="C152" s="1">
        <v>1944</v>
      </c>
      <c r="D152" s="24" t="s">
        <v>64</v>
      </c>
      <c r="F152" s="1">
        <v>750</v>
      </c>
      <c r="G152" s="1">
        <v>1500</v>
      </c>
      <c r="H152" s="1">
        <v>3000</v>
      </c>
      <c r="I152" s="1">
        <v>3750</v>
      </c>
      <c r="J152" s="1">
        <v>4500</v>
      </c>
    </row>
    <row r="153" spans="1:12" x14ac:dyDescent="0.2">
      <c r="A153" s="19" t="s">
        <v>316</v>
      </c>
      <c r="B153" s="33" t="s">
        <v>497</v>
      </c>
      <c r="C153" s="1">
        <v>1944</v>
      </c>
      <c r="D153" s="24" t="s">
        <v>340</v>
      </c>
      <c r="F153" s="585">
        <v>450</v>
      </c>
      <c r="G153" s="585">
        <v>1000</v>
      </c>
      <c r="H153" s="585">
        <v>1800</v>
      </c>
      <c r="I153" s="585">
        <v>2800</v>
      </c>
      <c r="J153" s="585">
        <v>3500</v>
      </c>
    </row>
    <row r="154" spans="1:12" x14ac:dyDescent="0.2">
      <c r="B154" s="10" t="s">
        <v>500</v>
      </c>
      <c r="D154" s="1" t="s">
        <v>64</v>
      </c>
    </row>
    <row r="155" spans="1:12" x14ac:dyDescent="0.2">
      <c r="B155" s="10" t="s">
        <v>498</v>
      </c>
      <c r="D155" s="1" t="s">
        <v>62</v>
      </c>
      <c r="J155" s="54" t="s">
        <v>505</v>
      </c>
      <c r="L155" t="s">
        <v>1140</v>
      </c>
    </row>
    <row r="156" spans="1:12" x14ac:dyDescent="0.2">
      <c r="B156" s="10" t="s">
        <v>2315</v>
      </c>
      <c r="D156" s="20"/>
      <c r="J156" s="54" t="s">
        <v>1240</v>
      </c>
      <c r="L156" t="s">
        <v>1237</v>
      </c>
    </row>
    <row r="157" spans="1:12" x14ac:dyDescent="0.2">
      <c r="B157" s="10" t="s">
        <v>499</v>
      </c>
      <c r="J157" s="1" t="s">
        <v>345</v>
      </c>
    </row>
    <row r="158" spans="1:12" x14ac:dyDescent="0.2">
      <c r="B158" s="10" t="s">
        <v>445</v>
      </c>
      <c r="F158" s="1">
        <v>50000</v>
      </c>
      <c r="G158" s="1">
        <v>100000</v>
      </c>
      <c r="H158" s="1">
        <v>150000</v>
      </c>
      <c r="I158" s="1">
        <v>175000</v>
      </c>
      <c r="J158" s="1">
        <v>200000</v>
      </c>
      <c r="L158" t="s">
        <v>2316</v>
      </c>
    </row>
    <row r="159" spans="1:12" x14ac:dyDescent="0.2">
      <c r="B159" s="10" t="s">
        <v>501</v>
      </c>
      <c r="J159" s="1" t="s">
        <v>345</v>
      </c>
    </row>
    <row r="160" spans="1:12" x14ac:dyDescent="0.2">
      <c r="B160" s="10" t="s">
        <v>502</v>
      </c>
      <c r="J160" s="1" t="s">
        <v>345</v>
      </c>
    </row>
    <row r="161" spans="1:12" x14ac:dyDescent="0.2">
      <c r="B161" s="10" t="s">
        <v>503</v>
      </c>
      <c r="J161" s="1" t="s">
        <v>345</v>
      </c>
    </row>
    <row r="162" spans="1:12" x14ac:dyDescent="0.2">
      <c r="B162" s="10" t="s">
        <v>504</v>
      </c>
      <c r="J162" s="1" t="s">
        <v>345</v>
      </c>
    </row>
    <row r="163" spans="1:12" x14ac:dyDescent="0.2">
      <c r="B163" s="10" t="s">
        <v>2005</v>
      </c>
      <c r="C163" s="585"/>
      <c r="D163" s="585"/>
      <c r="F163" s="585"/>
      <c r="G163" s="585"/>
      <c r="H163" s="585"/>
      <c r="I163" s="585"/>
      <c r="J163" s="585"/>
    </row>
    <row r="164" spans="1:12" x14ac:dyDescent="0.2">
      <c r="A164" s="19" t="s">
        <v>317</v>
      </c>
      <c r="B164" s="33" t="s">
        <v>439</v>
      </c>
      <c r="C164" s="1">
        <v>1944</v>
      </c>
      <c r="D164" s="1" t="s">
        <v>447</v>
      </c>
      <c r="F164" s="1">
        <v>1200</v>
      </c>
      <c r="G164" s="1">
        <v>2400</v>
      </c>
      <c r="H164" s="1">
        <v>3600</v>
      </c>
      <c r="I164" s="1">
        <v>5300</v>
      </c>
      <c r="J164" s="1">
        <v>6900</v>
      </c>
      <c r="L164" t="s">
        <v>2318</v>
      </c>
    </row>
    <row r="165" spans="1:12" x14ac:dyDescent="0.2">
      <c r="A165" s="19"/>
      <c r="B165" s="10" t="s">
        <v>440</v>
      </c>
      <c r="D165" s="1" t="s">
        <v>69</v>
      </c>
      <c r="F165" s="1">
        <v>1100</v>
      </c>
      <c r="G165" s="1">
        <v>2700</v>
      </c>
      <c r="H165" s="1">
        <v>4000</v>
      </c>
      <c r="I165" s="1">
        <v>6000</v>
      </c>
      <c r="J165" s="1">
        <v>8000</v>
      </c>
      <c r="L165" s="19" t="s">
        <v>2363</v>
      </c>
    </row>
    <row r="166" spans="1:12" x14ac:dyDescent="0.2">
      <c r="B166" s="10" t="s">
        <v>446</v>
      </c>
      <c r="D166" s="1" t="s">
        <v>62</v>
      </c>
      <c r="J166" s="54" t="s">
        <v>1240</v>
      </c>
      <c r="L166" s="19" t="s">
        <v>1328</v>
      </c>
    </row>
    <row r="167" spans="1:12" x14ac:dyDescent="0.2">
      <c r="B167" s="10" t="s">
        <v>441</v>
      </c>
      <c r="J167" s="1" t="s">
        <v>345</v>
      </c>
    </row>
    <row r="168" spans="1:12" x14ac:dyDescent="0.2">
      <c r="B168" s="10" t="s">
        <v>442</v>
      </c>
      <c r="J168" s="1" t="s">
        <v>345</v>
      </c>
    </row>
    <row r="169" spans="1:12" x14ac:dyDescent="0.2">
      <c r="B169" s="10" t="s">
        <v>443</v>
      </c>
      <c r="J169" s="1" t="s">
        <v>345</v>
      </c>
    </row>
    <row r="170" spans="1:12" x14ac:dyDescent="0.2">
      <c r="B170" s="10" t="s">
        <v>444</v>
      </c>
      <c r="J170" s="1" t="s">
        <v>345</v>
      </c>
    </row>
    <row r="171" spans="1:12" x14ac:dyDescent="0.2">
      <c r="B171" s="10" t="s">
        <v>445</v>
      </c>
      <c r="F171" s="1">
        <v>25000</v>
      </c>
      <c r="G171" s="1">
        <v>50000</v>
      </c>
      <c r="H171" s="1">
        <v>100000</v>
      </c>
      <c r="I171" s="1">
        <v>125000</v>
      </c>
      <c r="J171" s="1">
        <v>150000</v>
      </c>
      <c r="L171" t="s">
        <v>478</v>
      </c>
    </row>
    <row r="172" spans="1:12" x14ac:dyDescent="0.2">
      <c r="A172" s="19" t="s">
        <v>300</v>
      </c>
      <c r="B172" s="33" t="s">
        <v>506</v>
      </c>
      <c r="C172" s="1">
        <v>1944</v>
      </c>
      <c r="D172" s="35" t="s">
        <v>1301</v>
      </c>
      <c r="F172" s="1">
        <v>500</v>
      </c>
      <c r="G172" s="1">
        <v>1000</v>
      </c>
      <c r="H172" s="1">
        <v>2000</v>
      </c>
      <c r="I172" s="1">
        <v>3000</v>
      </c>
      <c r="J172" s="1">
        <v>4000</v>
      </c>
      <c r="L172" s="19" t="s">
        <v>2362</v>
      </c>
    </row>
    <row r="173" spans="1:12" x14ac:dyDescent="0.2">
      <c r="A173" s="19"/>
      <c r="B173" s="10" t="s">
        <v>440</v>
      </c>
      <c r="D173" s="11" t="s">
        <v>554</v>
      </c>
      <c r="F173" s="587">
        <v>500</v>
      </c>
      <c r="G173" s="587">
        <v>1000</v>
      </c>
      <c r="H173" s="587">
        <v>2000</v>
      </c>
      <c r="I173" s="587">
        <v>3000</v>
      </c>
      <c r="J173" s="587">
        <v>4000</v>
      </c>
      <c r="L173" t="s">
        <v>574</v>
      </c>
    </row>
    <row r="174" spans="1:12" x14ac:dyDescent="0.2">
      <c r="B174" s="10" t="s">
        <v>1964</v>
      </c>
      <c r="C174" s="446"/>
      <c r="D174" s="151"/>
      <c r="F174" s="446">
        <v>4500</v>
      </c>
      <c r="G174" s="446"/>
      <c r="H174" s="446"/>
      <c r="I174" s="446"/>
      <c r="J174" s="446"/>
      <c r="L174" t="s">
        <v>1965</v>
      </c>
    </row>
    <row r="175" spans="1:12" x14ac:dyDescent="0.2">
      <c r="B175" s="10" t="s">
        <v>445</v>
      </c>
      <c r="C175" s="587"/>
      <c r="D175" s="586"/>
      <c r="F175" s="587">
        <v>50000</v>
      </c>
      <c r="G175" s="587">
        <v>100000</v>
      </c>
      <c r="H175" s="587">
        <v>200000</v>
      </c>
      <c r="I175" s="587">
        <v>250000</v>
      </c>
      <c r="J175" s="587">
        <v>300000</v>
      </c>
      <c r="L175" t="s">
        <v>2316</v>
      </c>
    </row>
    <row r="176" spans="1:12" x14ac:dyDescent="0.2">
      <c r="A176" s="19" t="s">
        <v>299</v>
      </c>
      <c r="B176" s="33" t="s">
        <v>2320</v>
      </c>
      <c r="C176" s="1">
        <v>1944</v>
      </c>
      <c r="D176" s="20"/>
      <c r="F176" s="587">
        <v>14000</v>
      </c>
      <c r="G176" s="587">
        <v>24000</v>
      </c>
      <c r="H176" s="587">
        <v>45000</v>
      </c>
      <c r="I176" s="587">
        <v>57500</v>
      </c>
      <c r="J176" s="587">
        <v>70000</v>
      </c>
    </row>
    <row r="177" spans="1:12" x14ac:dyDescent="0.2">
      <c r="A177" s="19"/>
      <c r="B177" s="10" t="s">
        <v>2321</v>
      </c>
      <c r="C177" s="587"/>
      <c r="D177" s="587" t="s">
        <v>395</v>
      </c>
      <c r="F177" s="587"/>
      <c r="G177" s="587"/>
      <c r="H177" s="587"/>
      <c r="I177" s="587"/>
      <c r="J177" s="587" t="s">
        <v>2169</v>
      </c>
    </row>
    <row r="178" spans="1:12" x14ac:dyDescent="0.2">
      <c r="B178" s="10" t="s">
        <v>807</v>
      </c>
      <c r="J178" s="1" t="s">
        <v>345</v>
      </c>
      <c r="L178" t="s">
        <v>808</v>
      </c>
    </row>
    <row r="179" spans="1:12" x14ac:dyDescent="0.2">
      <c r="A179" s="19" t="s">
        <v>294</v>
      </c>
      <c r="B179" t="s">
        <v>949</v>
      </c>
    </row>
    <row r="180" spans="1:12" x14ac:dyDescent="0.2">
      <c r="A180" s="19" t="s">
        <v>295</v>
      </c>
      <c r="B180" t="s">
        <v>949</v>
      </c>
    </row>
    <row r="181" spans="1:12" x14ac:dyDescent="0.2">
      <c r="A181" s="19" t="s">
        <v>425</v>
      </c>
      <c r="B181" t="s">
        <v>949</v>
      </c>
    </row>
    <row r="182" spans="1:12" x14ac:dyDescent="0.2">
      <c r="A182" s="19" t="s">
        <v>426</v>
      </c>
      <c r="B182" t="s">
        <v>949</v>
      </c>
    </row>
    <row r="183" spans="1:12" x14ac:dyDescent="0.2">
      <c r="A183" s="19" t="s">
        <v>427</v>
      </c>
      <c r="B183" t="s">
        <v>949</v>
      </c>
    </row>
    <row r="184" spans="1:12" x14ac:dyDescent="0.2">
      <c r="A184" s="19" t="s">
        <v>428</v>
      </c>
      <c r="B184" t="s">
        <v>949</v>
      </c>
    </row>
    <row r="185" spans="1:12" x14ac:dyDescent="0.2">
      <c r="A185" s="19" t="s">
        <v>429</v>
      </c>
      <c r="B185" t="s">
        <v>949</v>
      </c>
    </row>
    <row r="186" spans="1:12" x14ac:dyDescent="0.2">
      <c r="A186" s="19" t="s">
        <v>430</v>
      </c>
      <c r="B186" t="s">
        <v>949</v>
      </c>
    </row>
    <row r="187" spans="1:12" x14ac:dyDescent="0.2">
      <c r="A187" s="19" t="s">
        <v>431</v>
      </c>
      <c r="B187" s="19" t="s">
        <v>2280</v>
      </c>
    </row>
    <row r="188" spans="1:12" x14ac:dyDescent="0.2">
      <c r="A188" s="19" t="s">
        <v>432</v>
      </c>
      <c r="B188" s="19" t="s">
        <v>2281</v>
      </c>
    </row>
    <row r="189" spans="1:12" x14ac:dyDescent="0.2">
      <c r="A189" s="19" t="s">
        <v>433</v>
      </c>
      <c r="B189" s="19" t="s">
        <v>2282</v>
      </c>
    </row>
    <row r="190" spans="1:12" x14ac:dyDescent="0.2">
      <c r="A190" s="19" t="s">
        <v>434</v>
      </c>
      <c r="B190" s="19" t="s">
        <v>2283</v>
      </c>
    </row>
    <row r="198" spans="1:12" x14ac:dyDescent="0.2">
      <c r="A198" s="19"/>
    </row>
    <row r="201" spans="1:12" x14ac:dyDescent="0.2">
      <c r="A201" s="19"/>
    </row>
    <row r="203" spans="1:12" x14ac:dyDescent="0.2">
      <c r="A203" s="142" t="s">
        <v>997</v>
      </c>
      <c r="B203" s="140"/>
      <c r="C203" s="141"/>
      <c r="D203" s="141"/>
      <c r="E203" s="140"/>
      <c r="F203" s="141"/>
      <c r="G203" s="141"/>
      <c r="H203" s="141"/>
      <c r="I203" s="141"/>
      <c r="J203" s="141"/>
    </row>
    <row r="204" spans="1:12" x14ac:dyDescent="0.2">
      <c r="A204" s="19"/>
      <c r="B204" s="33" t="s">
        <v>729</v>
      </c>
      <c r="C204" s="1">
        <v>1930</v>
      </c>
      <c r="G204" s="1">
        <v>1750</v>
      </c>
      <c r="H204" s="1">
        <v>2000</v>
      </c>
      <c r="I204" s="1">
        <v>2300</v>
      </c>
      <c r="J204" s="1">
        <v>2600</v>
      </c>
      <c r="L204" t="s">
        <v>1014</v>
      </c>
    </row>
    <row r="205" spans="1:12" x14ac:dyDescent="0.2">
      <c r="B205" s="10" t="s">
        <v>728</v>
      </c>
      <c r="G205" s="1">
        <v>2800</v>
      </c>
      <c r="H205" s="1">
        <v>3100</v>
      </c>
      <c r="I205" s="1">
        <v>3700</v>
      </c>
      <c r="J205" s="1">
        <v>4200</v>
      </c>
      <c r="K205" t="s">
        <v>1004</v>
      </c>
    </row>
    <row r="206" spans="1:12" x14ac:dyDescent="0.2">
      <c r="A206" s="19"/>
    </row>
    <row r="207" spans="1:12" x14ac:dyDescent="0.2">
      <c r="A207" s="19"/>
    </row>
    <row r="208" spans="1:12" x14ac:dyDescent="0.2">
      <c r="A208" s="19"/>
    </row>
  </sheetData>
  <mergeCells count="5">
    <mergeCell ref="F139:F141"/>
    <mergeCell ref="G139:G141"/>
    <mergeCell ref="H139:H141"/>
    <mergeCell ref="I139:I141"/>
    <mergeCell ref="J139:J141"/>
  </mergeCells>
  <phoneticPr fontId="18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5"/>
  <sheetViews>
    <sheetView workbookViewId="0">
      <pane ySplit="1" topLeftCell="A143" activePane="bottomLeft" state="frozen"/>
      <selection activeCell="C1" sqref="C1"/>
      <selection pane="bottomLeft" activeCell="G160" sqref="G160"/>
    </sheetView>
  </sheetViews>
  <sheetFormatPr defaultRowHeight="12.75" x14ac:dyDescent="0.2"/>
  <cols>
    <col min="2" max="2" width="17.5703125" style="3" customWidth="1"/>
    <col min="3" max="3" width="19.42578125" style="1" customWidth="1"/>
    <col min="4" max="4" width="21.5703125" style="1" customWidth="1"/>
    <col min="5" max="5" width="40.140625" style="1" customWidth="1"/>
    <col min="6" max="9" width="6.7109375" style="1" customWidth="1"/>
    <col min="10" max="10" width="8.7109375" style="1" customWidth="1"/>
  </cols>
  <sheetData>
    <row r="1" spans="1:15" x14ac:dyDescent="0.2">
      <c r="A1" s="2" t="s">
        <v>172</v>
      </c>
      <c r="B1" s="2" t="s">
        <v>0</v>
      </c>
      <c r="C1" s="2" t="s">
        <v>1</v>
      </c>
      <c r="D1" s="2" t="s">
        <v>3</v>
      </c>
      <c r="E1" s="2" t="s">
        <v>2</v>
      </c>
      <c r="F1" s="2" t="s">
        <v>67</v>
      </c>
      <c r="G1" s="2" t="s">
        <v>62</v>
      </c>
      <c r="H1" s="2" t="s">
        <v>69</v>
      </c>
      <c r="I1" s="2" t="s">
        <v>65</v>
      </c>
      <c r="J1" s="2" t="s">
        <v>64</v>
      </c>
      <c r="K1" s="38"/>
      <c r="L1" s="52" t="s">
        <v>453</v>
      </c>
    </row>
    <row r="2" spans="1:15" x14ac:dyDescent="0.2">
      <c r="A2" t="s">
        <v>345</v>
      </c>
      <c r="B2" s="138">
        <v>2</v>
      </c>
      <c r="C2" s="35">
        <v>1955</v>
      </c>
      <c r="D2" s="35"/>
      <c r="E2" s="35" t="s">
        <v>959</v>
      </c>
      <c r="F2" s="35"/>
      <c r="G2" s="35"/>
      <c r="H2" s="35"/>
      <c r="I2" s="35"/>
      <c r="J2" s="35">
        <v>1400</v>
      </c>
      <c r="K2" s="38"/>
      <c r="L2" s="52"/>
    </row>
    <row r="3" spans="1:15" x14ac:dyDescent="0.2">
      <c r="A3" t="s">
        <v>345</v>
      </c>
      <c r="B3" s="138">
        <v>5</v>
      </c>
      <c r="C3" s="35">
        <v>1955</v>
      </c>
      <c r="D3" s="35"/>
      <c r="E3" s="35" t="s">
        <v>959</v>
      </c>
      <c r="F3" s="35"/>
      <c r="G3" s="35"/>
      <c r="H3" s="35"/>
      <c r="I3" s="35"/>
      <c r="J3" s="35">
        <v>1400</v>
      </c>
      <c r="K3" s="38"/>
      <c r="L3" s="52"/>
    </row>
    <row r="4" spans="1:15" x14ac:dyDescent="0.2">
      <c r="A4" t="s">
        <v>173</v>
      </c>
      <c r="B4" s="9">
        <v>10</v>
      </c>
      <c r="C4" s="1">
        <v>1946</v>
      </c>
      <c r="D4" s="25" t="s">
        <v>691</v>
      </c>
      <c r="F4" s="1">
        <v>40000</v>
      </c>
      <c r="G4" s="1">
        <v>62000</v>
      </c>
      <c r="H4" s="1">
        <v>84000</v>
      </c>
    </row>
    <row r="5" spans="1:15" x14ac:dyDescent="0.2">
      <c r="A5" t="s">
        <v>174</v>
      </c>
      <c r="C5" s="1">
        <v>1947</v>
      </c>
      <c r="D5" s="1" t="s">
        <v>65</v>
      </c>
      <c r="F5" s="1">
        <v>10000</v>
      </c>
      <c r="G5" s="1">
        <v>20000</v>
      </c>
      <c r="H5" s="1">
        <v>60000</v>
      </c>
      <c r="I5" s="1">
        <v>90000</v>
      </c>
      <c r="J5" s="1">
        <v>120000</v>
      </c>
    </row>
    <row r="6" spans="1:15" x14ac:dyDescent="0.2">
      <c r="A6" t="s">
        <v>175</v>
      </c>
      <c r="C6" s="1">
        <v>1949</v>
      </c>
      <c r="D6" s="1" t="s">
        <v>64</v>
      </c>
      <c r="F6" s="1">
        <v>2000</v>
      </c>
      <c r="G6" s="1">
        <v>3500</v>
      </c>
      <c r="H6" s="1">
        <v>6000</v>
      </c>
      <c r="I6" s="1">
        <v>10500</v>
      </c>
      <c r="J6" s="1">
        <v>15000</v>
      </c>
    </row>
    <row r="7" spans="1:15" x14ac:dyDescent="0.2">
      <c r="C7" s="1">
        <v>1949</v>
      </c>
      <c r="D7" s="20"/>
      <c r="E7" s="1" t="s">
        <v>190</v>
      </c>
    </row>
    <row r="8" spans="1:15" x14ac:dyDescent="0.2">
      <c r="A8" t="s">
        <v>176</v>
      </c>
      <c r="C8" s="1">
        <v>1957</v>
      </c>
      <c r="D8" s="1" t="s">
        <v>64</v>
      </c>
      <c r="F8" s="1">
        <v>700</v>
      </c>
      <c r="G8" s="1">
        <v>1400</v>
      </c>
      <c r="H8" s="1">
        <v>3500</v>
      </c>
      <c r="I8" s="1">
        <v>5250</v>
      </c>
      <c r="J8" s="1">
        <v>7000</v>
      </c>
    </row>
    <row r="9" spans="1:15" x14ac:dyDescent="0.2">
      <c r="A9" t="s">
        <v>177</v>
      </c>
      <c r="C9" s="1">
        <v>1960</v>
      </c>
      <c r="D9" s="1" t="s">
        <v>64</v>
      </c>
      <c r="F9" s="1">
        <v>600</v>
      </c>
      <c r="G9" s="1">
        <v>1200</v>
      </c>
      <c r="H9" s="1">
        <v>1800</v>
      </c>
      <c r="I9" s="1">
        <v>2700</v>
      </c>
      <c r="J9" s="1">
        <v>3600</v>
      </c>
    </row>
    <row r="10" spans="1:15" x14ac:dyDescent="0.2">
      <c r="B10" s="481"/>
      <c r="C10" s="482">
        <v>1960</v>
      </c>
      <c r="D10" s="20"/>
      <c r="E10" s="482" t="s">
        <v>48</v>
      </c>
      <c r="F10" s="482"/>
      <c r="G10" s="482"/>
      <c r="H10" s="482"/>
      <c r="I10" s="482"/>
      <c r="J10" s="482" t="s">
        <v>345</v>
      </c>
      <c r="L10" t="s">
        <v>2013</v>
      </c>
      <c r="O10" t="s">
        <v>2012</v>
      </c>
    </row>
    <row r="11" spans="1:15" x14ac:dyDescent="0.2">
      <c r="A11" t="s">
        <v>178</v>
      </c>
      <c r="C11" s="1">
        <v>1962</v>
      </c>
      <c r="D11" s="1" t="s">
        <v>64</v>
      </c>
      <c r="F11" s="1">
        <v>300</v>
      </c>
      <c r="G11" s="1">
        <v>500</v>
      </c>
      <c r="H11" s="1">
        <v>550</v>
      </c>
      <c r="I11" s="1">
        <v>850</v>
      </c>
      <c r="J11" s="1">
        <v>1150</v>
      </c>
    </row>
    <row r="12" spans="1:15" x14ac:dyDescent="0.2">
      <c r="C12" s="1">
        <v>1962</v>
      </c>
      <c r="D12" s="180" t="s">
        <v>1477</v>
      </c>
      <c r="E12" s="1" t="s">
        <v>1430</v>
      </c>
      <c r="F12" s="1">
        <v>1150</v>
      </c>
      <c r="G12" s="11">
        <v>1900</v>
      </c>
      <c r="H12" s="11">
        <v>2100</v>
      </c>
      <c r="I12" s="11">
        <v>3000</v>
      </c>
      <c r="J12" s="1">
        <v>4500</v>
      </c>
      <c r="L12" s="7" t="s">
        <v>1437</v>
      </c>
    </row>
    <row r="13" spans="1:15" x14ac:dyDescent="0.2">
      <c r="C13" s="1">
        <v>1962</v>
      </c>
      <c r="D13" s="25" t="s">
        <v>62</v>
      </c>
      <c r="E13" s="1" t="s">
        <v>190</v>
      </c>
      <c r="F13" s="1">
        <v>3000</v>
      </c>
      <c r="G13" s="1">
        <v>4600</v>
      </c>
      <c r="H13" s="1">
        <v>6200</v>
      </c>
      <c r="I13" s="1">
        <v>8800</v>
      </c>
      <c r="J13" s="1">
        <v>11000</v>
      </c>
      <c r="L13" t="s">
        <v>1125</v>
      </c>
    </row>
    <row r="14" spans="1:15" x14ac:dyDescent="0.2">
      <c r="C14" s="1">
        <v>1962</v>
      </c>
      <c r="D14" s="20"/>
      <c r="E14" s="53" t="s">
        <v>461</v>
      </c>
      <c r="F14" s="1">
        <v>80000</v>
      </c>
      <c r="G14" s="1" t="s">
        <v>135</v>
      </c>
      <c r="H14" s="1" t="s">
        <v>135</v>
      </c>
      <c r="I14" s="1">
        <v>200000</v>
      </c>
      <c r="J14" s="1" t="s">
        <v>135</v>
      </c>
      <c r="L14" t="s">
        <v>2014</v>
      </c>
      <c r="O14" t="s">
        <v>2012</v>
      </c>
    </row>
    <row r="15" spans="1:15" x14ac:dyDescent="0.2">
      <c r="B15" s="408"/>
      <c r="C15" s="409">
        <v>1962</v>
      </c>
      <c r="D15" s="20"/>
      <c r="E15" s="53" t="s">
        <v>1903</v>
      </c>
      <c r="F15" s="409"/>
      <c r="G15" s="409"/>
      <c r="H15" s="409"/>
      <c r="I15" s="409"/>
      <c r="J15" s="409" t="s">
        <v>1904</v>
      </c>
      <c r="L15" t="s">
        <v>1905</v>
      </c>
    </row>
    <row r="16" spans="1:15" x14ac:dyDescent="0.2">
      <c r="A16" t="s">
        <v>179</v>
      </c>
      <c r="C16" s="1">
        <v>1969</v>
      </c>
      <c r="D16" s="1" t="s">
        <v>64</v>
      </c>
      <c r="F16" s="1">
        <v>170</v>
      </c>
      <c r="G16" s="1">
        <v>350</v>
      </c>
      <c r="H16" s="1">
        <v>650</v>
      </c>
      <c r="I16" s="1">
        <v>1000</v>
      </c>
      <c r="J16" s="1">
        <v>1400</v>
      </c>
    </row>
    <row r="17" spans="1:15" x14ac:dyDescent="0.2">
      <c r="B17" s="481"/>
      <c r="C17" s="482">
        <v>1969</v>
      </c>
      <c r="D17" s="20"/>
      <c r="E17" s="482" t="s">
        <v>48</v>
      </c>
      <c r="F17" s="482"/>
      <c r="G17" s="482"/>
      <c r="H17" s="482"/>
      <c r="I17" s="482"/>
      <c r="J17" s="482" t="s">
        <v>345</v>
      </c>
      <c r="O17" t="s">
        <v>2012</v>
      </c>
    </row>
    <row r="18" spans="1:15" x14ac:dyDescent="0.2">
      <c r="A18" t="s">
        <v>180</v>
      </c>
      <c r="C18" s="1">
        <v>1975</v>
      </c>
      <c r="D18" s="1" t="s">
        <v>64</v>
      </c>
      <c r="F18" s="1">
        <v>350</v>
      </c>
      <c r="G18" s="1">
        <v>550</v>
      </c>
      <c r="H18" s="1">
        <v>1100</v>
      </c>
      <c r="I18" s="1">
        <v>1500</v>
      </c>
      <c r="J18" s="1">
        <v>2000</v>
      </c>
      <c r="L18" s="373"/>
    </row>
    <row r="19" spans="1:15" x14ac:dyDescent="0.2">
      <c r="A19" t="s">
        <v>181</v>
      </c>
      <c r="B19" s="9">
        <v>20</v>
      </c>
      <c r="C19" s="1">
        <v>1947</v>
      </c>
      <c r="D19" s="24" t="s">
        <v>65</v>
      </c>
      <c r="F19" s="1">
        <v>40000</v>
      </c>
      <c r="G19" s="1">
        <v>80000</v>
      </c>
      <c r="H19" s="1">
        <v>160000</v>
      </c>
      <c r="I19" s="1">
        <v>210000</v>
      </c>
      <c r="J19" s="1">
        <v>260000</v>
      </c>
    </row>
    <row r="20" spans="1:15" x14ac:dyDescent="0.2">
      <c r="A20" t="s">
        <v>182</v>
      </c>
      <c r="C20" s="1">
        <v>1949</v>
      </c>
      <c r="D20" s="1" t="s">
        <v>64</v>
      </c>
      <c r="F20" s="1">
        <v>6000</v>
      </c>
      <c r="G20" s="1">
        <v>9000</v>
      </c>
      <c r="H20" s="1">
        <v>12000</v>
      </c>
      <c r="I20" s="1">
        <v>18000</v>
      </c>
      <c r="J20" s="1">
        <v>24000</v>
      </c>
    </row>
    <row r="21" spans="1:15" x14ac:dyDescent="0.2">
      <c r="A21" t="s">
        <v>183</v>
      </c>
      <c r="C21" s="1">
        <v>1957</v>
      </c>
      <c r="D21" s="1" t="s">
        <v>64</v>
      </c>
      <c r="F21" s="11">
        <v>4000</v>
      </c>
      <c r="G21" s="11">
        <v>8000</v>
      </c>
      <c r="H21" s="11">
        <v>10500</v>
      </c>
      <c r="I21" s="11">
        <v>16000</v>
      </c>
      <c r="J21" s="11">
        <v>21000</v>
      </c>
      <c r="L21" s="19"/>
    </row>
    <row r="22" spans="1:15" x14ac:dyDescent="0.2">
      <c r="B22" s="408"/>
      <c r="C22" s="409">
        <v>1957</v>
      </c>
      <c r="D22" s="20"/>
      <c r="E22" s="409" t="s">
        <v>790</v>
      </c>
      <c r="F22" s="11"/>
      <c r="G22" s="11"/>
      <c r="H22" s="11"/>
      <c r="I22" s="11"/>
      <c r="J22" s="11" t="s">
        <v>135</v>
      </c>
      <c r="L22" s="19"/>
    </row>
    <row r="23" spans="1:15" x14ac:dyDescent="0.2">
      <c r="A23" t="s">
        <v>184</v>
      </c>
      <c r="C23" s="1">
        <v>1960</v>
      </c>
      <c r="D23" s="25" t="s">
        <v>191</v>
      </c>
      <c r="F23" s="1">
        <v>36000</v>
      </c>
      <c r="G23" s="1">
        <v>72000</v>
      </c>
      <c r="H23" s="1">
        <v>90000</v>
      </c>
      <c r="I23" s="1">
        <v>138000</v>
      </c>
      <c r="J23" s="1">
        <v>180000</v>
      </c>
    </row>
    <row r="24" spans="1:15" x14ac:dyDescent="0.2">
      <c r="B24" s="408"/>
      <c r="C24" s="409">
        <v>1960</v>
      </c>
      <c r="D24" s="20"/>
      <c r="E24" s="409" t="s">
        <v>790</v>
      </c>
      <c r="F24" s="409"/>
      <c r="G24" s="409"/>
      <c r="H24" s="409"/>
      <c r="I24" s="409"/>
      <c r="J24" s="409" t="s">
        <v>135</v>
      </c>
      <c r="L24" t="s">
        <v>1907</v>
      </c>
    </row>
    <row r="25" spans="1:15" x14ac:dyDescent="0.2">
      <c r="A25" t="s">
        <v>185</v>
      </c>
      <c r="C25" s="1">
        <v>1962</v>
      </c>
      <c r="D25" s="1" t="s">
        <v>64</v>
      </c>
      <c r="F25" s="1">
        <v>2200</v>
      </c>
      <c r="G25" s="1">
        <v>4500</v>
      </c>
      <c r="H25" s="1">
        <v>8500</v>
      </c>
      <c r="I25" s="1">
        <v>12700</v>
      </c>
      <c r="J25" s="1">
        <v>17000</v>
      </c>
    </row>
    <row r="26" spans="1:15" x14ac:dyDescent="0.2">
      <c r="A26" t="s">
        <v>186</v>
      </c>
      <c r="C26" s="1">
        <v>1965</v>
      </c>
      <c r="D26" s="1" t="s">
        <v>64</v>
      </c>
      <c r="F26" s="1">
        <v>450</v>
      </c>
      <c r="G26" s="1">
        <v>1800</v>
      </c>
      <c r="H26" s="1">
        <v>2400</v>
      </c>
      <c r="I26" s="1">
        <v>4400</v>
      </c>
      <c r="J26" s="1">
        <v>6200</v>
      </c>
    </row>
    <row r="27" spans="1:15" x14ac:dyDescent="0.2">
      <c r="A27" t="s">
        <v>187</v>
      </c>
      <c r="C27" s="1">
        <v>1969</v>
      </c>
      <c r="D27" s="1" t="s">
        <v>64</v>
      </c>
      <c r="F27" s="1">
        <v>600</v>
      </c>
      <c r="G27" s="1">
        <v>1200</v>
      </c>
      <c r="H27" s="1">
        <v>1500</v>
      </c>
      <c r="I27" s="1">
        <v>1850</v>
      </c>
      <c r="J27" s="1">
        <v>2200</v>
      </c>
    </row>
    <row r="28" spans="1:15" x14ac:dyDescent="0.2">
      <c r="C28" s="1">
        <v>1969</v>
      </c>
      <c r="E28" s="11" t="s">
        <v>891</v>
      </c>
      <c r="F28" s="1">
        <v>6000</v>
      </c>
    </row>
    <row r="29" spans="1:15" x14ac:dyDescent="0.2">
      <c r="A29" t="s">
        <v>188</v>
      </c>
      <c r="C29" s="1">
        <v>1975</v>
      </c>
      <c r="D29" s="1" t="s">
        <v>64</v>
      </c>
      <c r="F29" s="1">
        <v>550</v>
      </c>
      <c r="G29" s="1">
        <v>1000</v>
      </c>
      <c r="H29" s="1">
        <v>1150</v>
      </c>
      <c r="I29" s="1">
        <v>1400</v>
      </c>
      <c r="J29" s="1">
        <v>1600</v>
      </c>
    </row>
    <row r="30" spans="1:15" x14ac:dyDescent="0.2">
      <c r="A30" t="s">
        <v>189</v>
      </c>
      <c r="C30" s="1">
        <v>1980</v>
      </c>
      <c r="D30" s="1" t="s">
        <v>64</v>
      </c>
      <c r="F30" s="1">
        <v>400</v>
      </c>
      <c r="G30" s="1">
        <v>950</v>
      </c>
      <c r="H30" s="1">
        <v>1200</v>
      </c>
      <c r="I30" s="1">
        <v>1700</v>
      </c>
      <c r="J30" s="1">
        <v>2200</v>
      </c>
    </row>
    <row r="31" spans="1:15" x14ac:dyDescent="0.2">
      <c r="A31" t="s">
        <v>192</v>
      </c>
      <c r="B31" s="9">
        <v>50</v>
      </c>
      <c r="C31" s="1">
        <v>1951</v>
      </c>
      <c r="D31" s="1" t="s">
        <v>64</v>
      </c>
      <c r="F31" s="1">
        <v>7500</v>
      </c>
      <c r="G31" s="1">
        <v>12500</v>
      </c>
      <c r="H31" s="1">
        <v>16000</v>
      </c>
      <c r="I31" s="1">
        <v>20000</v>
      </c>
      <c r="J31" s="1">
        <v>24000</v>
      </c>
      <c r="L31" s="19" t="s">
        <v>1633</v>
      </c>
    </row>
    <row r="32" spans="1:15" x14ac:dyDescent="0.2">
      <c r="C32" s="1">
        <v>1951</v>
      </c>
      <c r="D32" s="1" t="s">
        <v>65</v>
      </c>
      <c r="E32" s="1" t="s">
        <v>200</v>
      </c>
      <c r="F32" s="1">
        <v>5500</v>
      </c>
      <c r="G32" s="1">
        <v>9000</v>
      </c>
      <c r="H32" s="1">
        <v>11500</v>
      </c>
      <c r="I32" s="1">
        <v>15000</v>
      </c>
      <c r="J32" s="1">
        <v>18500</v>
      </c>
      <c r="L32" s="19" t="s">
        <v>717</v>
      </c>
    </row>
    <row r="33" spans="1:17" x14ac:dyDescent="0.2">
      <c r="A33" t="s">
        <v>193</v>
      </c>
      <c r="C33" s="1">
        <v>1965</v>
      </c>
      <c r="D33" s="1" t="s">
        <v>64</v>
      </c>
      <c r="F33" s="1">
        <v>1600</v>
      </c>
      <c r="G33" s="1">
        <v>3200</v>
      </c>
      <c r="H33" s="1">
        <v>4600</v>
      </c>
      <c r="I33" s="1">
        <v>5800</v>
      </c>
      <c r="J33" s="1">
        <v>7000</v>
      </c>
    </row>
    <row r="34" spans="1:17" x14ac:dyDescent="0.2">
      <c r="A34" t="s">
        <v>194</v>
      </c>
      <c r="C34" s="1">
        <v>1969</v>
      </c>
      <c r="D34" s="1" t="s">
        <v>64</v>
      </c>
      <c r="F34" s="1">
        <v>1500</v>
      </c>
      <c r="G34" s="1">
        <v>3500</v>
      </c>
      <c r="H34" s="1">
        <v>4100</v>
      </c>
      <c r="I34" s="1">
        <v>5200</v>
      </c>
      <c r="J34" s="1">
        <v>6300</v>
      </c>
    </row>
    <row r="35" spans="1:17" x14ac:dyDescent="0.2">
      <c r="A35" t="s">
        <v>195</v>
      </c>
      <c r="C35" s="1">
        <v>1975</v>
      </c>
      <c r="D35" s="1" t="s">
        <v>64</v>
      </c>
      <c r="F35" s="1">
        <v>1000</v>
      </c>
      <c r="G35" s="1">
        <v>2200</v>
      </c>
      <c r="H35" s="1">
        <v>3500</v>
      </c>
      <c r="I35" s="1">
        <v>5500</v>
      </c>
      <c r="J35" s="1">
        <v>7500</v>
      </c>
      <c r="L35" s="374"/>
    </row>
    <row r="36" spans="1:17" x14ac:dyDescent="0.2">
      <c r="A36" t="s">
        <v>196</v>
      </c>
      <c r="C36" s="1">
        <v>1980</v>
      </c>
      <c r="D36" s="1" t="s">
        <v>64</v>
      </c>
      <c r="F36" s="1">
        <v>450</v>
      </c>
      <c r="G36" s="1">
        <v>1000</v>
      </c>
      <c r="H36" s="1">
        <v>1150</v>
      </c>
      <c r="I36" s="1">
        <v>1400</v>
      </c>
      <c r="J36" s="1">
        <v>1600</v>
      </c>
    </row>
    <row r="37" spans="1:17" x14ac:dyDescent="0.2">
      <c r="C37" s="1">
        <v>1980</v>
      </c>
      <c r="D37" s="1" t="s">
        <v>64</v>
      </c>
      <c r="E37" s="1" t="s">
        <v>66</v>
      </c>
      <c r="J37" s="1" t="s">
        <v>987</v>
      </c>
    </row>
    <row r="38" spans="1:17" x14ac:dyDescent="0.2">
      <c r="A38" t="s">
        <v>197</v>
      </c>
      <c r="C38" s="1">
        <v>1983</v>
      </c>
      <c r="D38" s="1" t="s">
        <v>64</v>
      </c>
      <c r="F38" s="1">
        <v>250</v>
      </c>
      <c r="G38" s="1">
        <v>600</v>
      </c>
      <c r="H38" s="1">
        <v>700</v>
      </c>
      <c r="I38" s="1">
        <v>1050</v>
      </c>
      <c r="J38" s="1">
        <v>1400</v>
      </c>
    </row>
    <row r="39" spans="1:17" x14ac:dyDescent="0.2">
      <c r="A39" t="s">
        <v>198</v>
      </c>
      <c r="C39" s="1">
        <v>1986</v>
      </c>
      <c r="D39" s="1" t="s">
        <v>65</v>
      </c>
      <c r="F39" s="1">
        <v>500</v>
      </c>
      <c r="G39" s="1">
        <v>1000</v>
      </c>
      <c r="H39" s="1">
        <v>1200</v>
      </c>
      <c r="I39" s="1">
        <v>1500</v>
      </c>
      <c r="J39" s="1">
        <v>1800</v>
      </c>
    </row>
    <row r="40" spans="1:17" x14ac:dyDescent="0.2">
      <c r="A40" t="s">
        <v>199</v>
      </c>
      <c r="C40" s="1">
        <v>1989</v>
      </c>
      <c r="D40" s="1" t="s">
        <v>201</v>
      </c>
      <c r="F40" s="1">
        <v>400</v>
      </c>
      <c r="G40" s="1">
        <v>1000</v>
      </c>
      <c r="H40" s="1">
        <v>1250</v>
      </c>
      <c r="I40" s="1">
        <v>1600</v>
      </c>
      <c r="J40" s="1">
        <v>2000</v>
      </c>
      <c r="M40" s="499"/>
      <c r="N40" s="499"/>
      <c r="Q40" s="499"/>
    </row>
    <row r="41" spans="1:17" x14ac:dyDescent="0.2">
      <c r="A41" t="s">
        <v>345</v>
      </c>
      <c r="C41" s="1">
        <v>1947</v>
      </c>
      <c r="D41" s="1" t="s">
        <v>64</v>
      </c>
      <c r="E41" s="1" t="s">
        <v>959</v>
      </c>
      <c r="J41" s="1">
        <v>2000</v>
      </c>
    </row>
    <row r="42" spans="1:17" x14ac:dyDescent="0.2">
      <c r="A42" t="s">
        <v>202</v>
      </c>
      <c r="B42" s="9">
        <v>100</v>
      </c>
      <c r="C42" s="1">
        <v>1946</v>
      </c>
      <c r="D42" s="25" t="s">
        <v>69</v>
      </c>
      <c r="F42" s="1">
        <v>30000</v>
      </c>
      <c r="G42" s="1">
        <v>45000</v>
      </c>
      <c r="H42" s="1">
        <v>70000</v>
      </c>
      <c r="I42" s="1">
        <v>95000</v>
      </c>
      <c r="J42" s="1">
        <v>120000</v>
      </c>
      <c r="L42" s="19"/>
    </row>
    <row r="43" spans="1:17" x14ac:dyDescent="0.2">
      <c r="A43" t="s">
        <v>203</v>
      </c>
      <c r="C43" s="1">
        <v>1947</v>
      </c>
      <c r="D43" s="25" t="s">
        <v>87</v>
      </c>
      <c r="F43" s="1">
        <v>8800</v>
      </c>
      <c r="G43" s="1">
        <v>18000</v>
      </c>
      <c r="H43" s="1">
        <v>36000</v>
      </c>
      <c r="I43" s="1">
        <v>225000</v>
      </c>
      <c r="J43" s="1">
        <v>450000</v>
      </c>
    </row>
    <row r="44" spans="1:17" x14ac:dyDescent="0.2">
      <c r="A44" t="s">
        <v>204</v>
      </c>
      <c r="C44" s="1">
        <v>1949</v>
      </c>
      <c r="D44" s="1" t="s">
        <v>64</v>
      </c>
      <c r="F44" s="1">
        <v>1200</v>
      </c>
      <c r="G44" s="1">
        <v>2300</v>
      </c>
      <c r="H44" s="1">
        <v>7000</v>
      </c>
      <c r="I44" s="1">
        <v>9500</v>
      </c>
      <c r="J44" s="1">
        <v>12000</v>
      </c>
      <c r="L44" s="19" t="s">
        <v>1602</v>
      </c>
    </row>
    <row r="45" spans="1:17" x14ac:dyDescent="0.2">
      <c r="C45" s="1">
        <v>1949</v>
      </c>
      <c r="D45" s="25" t="s">
        <v>67</v>
      </c>
      <c r="E45" s="1" t="s">
        <v>216</v>
      </c>
      <c r="L45" t="s">
        <v>1603</v>
      </c>
    </row>
    <row r="46" spans="1:17" x14ac:dyDescent="0.2">
      <c r="C46" s="1">
        <v>1949</v>
      </c>
      <c r="D46" s="20"/>
      <c r="E46" s="1" t="s">
        <v>1307</v>
      </c>
      <c r="F46" s="1">
        <v>18000</v>
      </c>
      <c r="L46" t="s">
        <v>1308</v>
      </c>
    </row>
    <row r="47" spans="1:17" x14ac:dyDescent="0.2">
      <c r="A47" t="s">
        <v>205</v>
      </c>
      <c r="C47" s="1">
        <v>1957</v>
      </c>
      <c r="D47" s="1" t="s">
        <v>64</v>
      </c>
      <c r="F47" s="1">
        <v>1100</v>
      </c>
      <c r="G47" s="1">
        <v>2000</v>
      </c>
      <c r="H47" s="1">
        <v>3200</v>
      </c>
      <c r="I47" s="1">
        <v>5000</v>
      </c>
      <c r="J47" s="1">
        <v>7000</v>
      </c>
    </row>
    <row r="48" spans="1:17" x14ac:dyDescent="0.2">
      <c r="A48" t="s">
        <v>206</v>
      </c>
      <c r="C48" s="1">
        <v>1960</v>
      </c>
      <c r="D48" s="1" t="s">
        <v>64</v>
      </c>
      <c r="F48" s="1">
        <v>1100</v>
      </c>
      <c r="G48" s="1">
        <v>2000</v>
      </c>
      <c r="H48" s="1">
        <v>5400</v>
      </c>
      <c r="I48" s="1">
        <v>6000</v>
      </c>
      <c r="J48" s="1">
        <v>6600</v>
      </c>
    </row>
    <row r="49" spans="1:12" x14ac:dyDescent="0.2">
      <c r="A49" t="s">
        <v>207</v>
      </c>
      <c r="C49" s="1">
        <v>1962</v>
      </c>
      <c r="D49" s="1" t="s">
        <v>64</v>
      </c>
      <c r="F49" s="1">
        <v>550</v>
      </c>
      <c r="G49" s="1">
        <v>1050</v>
      </c>
      <c r="H49" s="1">
        <v>1600</v>
      </c>
      <c r="I49" s="1">
        <v>2400</v>
      </c>
      <c r="J49" s="1">
        <v>3200</v>
      </c>
    </row>
    <row r="50" spans="1:12" x14ac:dyDescent="0.2">
      <c r="C50" s="1">
        <v>1962</v>
      </c>
      <c r="D50" s="25" t="s">
        <v>69</v>
      </c>
      <c r="E50" s="1" t="s">
        <v>63</v>
      </c>
      <c r="J50" s="1" t="s">
        <v>906</v>
      </c>
      <c r="L50" t="s">
        <v>1885</v>
      </c>
    </row>
    <row r="51" spans="1:12" x14ac:dyDescent="0.2">
      <c r="B51" s="408"/>
      <c r="C51" s="409">
        <v>1962</v>
      </c>
      <c r="D51" s="20"/>
      <c r="E51" s="409" t="s">
        <v>1903</v>
      </c>
      <c r="F51" s="409"/>
      <c r="G51" s="409"/>
      <c r="H51" s="409"/>
      <c r="I51" s="409"/>
      <c r="J51" s="409" t="s">
        <v>899</v>
      </c>
      <c r="L51" t="s">
        <v>1906</v>
      </c>
    </row>
    <row r="52" spans="1:12" x14ac:dyDescent="0.2">
      <c r="A52" t="s">
        <v>208</v>
      </c>
      <c r="C52" s="1">
        <v>1968</v>
      </c>
      <c r="D52" s="1" t="s">
        <v>64</v>
      </c>
      <c r="E52" s="1" t="s">
        <v>217</v>
      </c>
      <c r="J52" s="1" t="s">
        <v>899</v>
      </c>
      <c r="L52" t="s">
        <v>1306</v>
      </c>
    </row>
    <row r="53" spans="1:12" x14ac:dyDescent="0.2">
      <c r="C53" s="1">
        <v>1968</v>
      </c>
      <c r="D53" s="1" t="s">
        <v>64</v>
      </c>
      <c r="E53" s="1" t="s">
        <v>68</v>
      </c>
      <c r="F53" s="1">
        <v>850</v>
      </c>
      <c r="G53" s="1">
        <v>1450</v>
      </c>
      <c r="H53" s="1">
        <v>1850</v>
      </c>
      <c r="I53" s="1">
        <v>2700</v>
      </c>
      <c r="J53" s="1">
        <v>3700</v>
      </c>
      <c r="L53" s="19" t="s">
        <v>1434</v>
      </c>
    </row>
    <row r="54" spans="1:12" x14ac:dyDescent="0.2">
      <c r="A54" t="s">
        <v>209</v>
      </c>
      <c r="C54" s="1">
        <v>1975</v>
      </c>
      <c r="D54" s="1" t="s">
        <v>64</v>
      </c>
      <c r="F54" s="1">
        <v>400</v>
      </c>
      <c r="G54" s="1">
        <v>750</v>
      </c>
      <c r="H54" s="1">
        <v>1150</v>
      </c>
      <c r="I54" s="1">
        <v>1400</v>
      </c>
      <c r="J54" s="1">
        <v>1700</v>
      </c>
    </row>
    <row r="55" spans="1:12" x14ac:dyDescent="0.2">
      <c r="A55" t="s">
        <v>210</v>
      </c>
      <c r="C55" s="1">
        <v>1980</v>
      </c>
      <c r="D55" s="1" t="s">
        <v>64</v>
      </c>
      <c r="F55" s="1">
        <v>300</v>
      </c>
      <c r="G55" s="1">
        <v>700</v>
      </c>
      <c r="H55" s="1">
        <v>1100</v>
      </c>
      <c r="I55" s="1">
        <v>1350</v>
      </c>
      <c r="J55" s="1">
        <v>1600</v>
      </c>
    </row>
    <row r="56" spans="1:12" x14ac:dyDescent="0.2">
      <c r="A56" t="s">
        <v>211</v>
      </c>
      <c r="C56" s="1">
        <v>1984</v>
      </c>
      <c r="D56" s="1" t="s">
        <v>64</v>
      </c>
      <c r="F56" s="1">
        <v>200</v>
      </c>
      <c r="G56" s="1">
        <v>350</v>
      </c>
      <c r="H56" s="1">
        <v>850</v>
      </c>
      <c r="I56" s="1">
        <v>1050</v>
      </c>
      <c r="J56" s="1">
        <v>1300</v>
      </c>
      <c r="L56" t="s">
        <v>903</v>
      </c>
    </row>
    <row r="57" spans="1:12" x14ac:dyDescent="0.2">
      <c r="C57" s="1">
        <v>1984</v>
      </c>
      <c r="D57" s="1" t="s">
        <v>64</v>
      </c>
      <c r="E57" s="1" t="s">
        <v>70</v>
      </c>
      <c r="F57" s="1">
        <v>500</v>
      </c>
      <c r="G57" s="1">
        <v>1000</v>
      </c>
      <c r="H57" s="1">
        <v>2400</v>
      </c>
      <c r="I57" s="1">
        <v>3000</v>
      </c>
      <c r="J57" s="1">
        <v>3600</v>
      </c>
      <c r="L57" t="s">
        <v>1875</v>
      </c>
    </row>
    <row r="58" spans="1:12" x14ac:dyDescent="0.2">
      <c r="B58" s="379"/>
      <c r="C58" s="380">
        <v>1984</v>
      </c>
      <c r="D58" s="20"/>
      <c r="E58" s="380" t="s">
        <v>1883</v>
      </c>
      <c r="F58" s="380"/>
      <c r="G58" s="380">
        <v>16000</v>
      </c>
      <c r="H58" s="380"/>
      <c r="I58" s="380"/>
      <c r="J58" s="380"/>
      <c r="L58" t="s">
        <v>1884</v>
      </c>
    </row>
    <row r="59" spans="1:12" x14ac:dyDescent="0.2">
      <c r="A59" t="s">
        <v>212</v>
      </c>
      <c r="C59" s="1">
        <v>1989</v>
      </c>
      <c r="D59" s="24" t="s">
        <v>264</v>
      </c>
      <c r="F59" s="1">
        <v>200</v>
      </c>
      <c r="G59" s="1">
        <v>400</v>
      </c>
      <c r="H59" s="1">
        <v>750</v>
      </c>
      <c r="I59" s="1">
        <v>1000</v>
      </c>
      <c r="J59" s="1">
        <v>1250</v>
      </c>
    </row>
    <row r="60" spans="1:12" x14ac:dyDescent="0.2">
      <c r="C60" s="1">
        <v>1989</v>
      </c>
      <c r="D60" s="20"/>
      <c r="E60" s="1" t="s">
        <v>218</v>
      </c>
    </row>
    <row r="61" spans="1:12" x14ac:dyDescent="0.2">
      <c r="A61" t="s">
        <v>213</v>
      </c>
      <c r="C61" s="1">
        <v>1992</v>
      </c>
      <c r="D61" s="1" t="s">
        <v>979</v>
      </c>
      <c r="F61" s="1">
        <v>300</v>
      </c>
      <c r="G61" s="1">
        <v>850</v>
      </c>
      <c r="H61" s="1">
        <v>1600</v>
      </c>
      <c r="I61" s="1">
        <v>2000</v>
      </c>
      <c r="J61" s="1">
        <v>2400</v>
      </c>
    </row>
    <row r="62" spans="1:12" x14ac:dyDescent="0.2">
      <c r="A62" t="s">
        <v>214</v>
      </c>
      <c r="C62" s="1">
        <v>1993</v>
      </c>
      <c r="D62" s="1" t="s">
        <v>64</v>
      </c>
      <c r="F62" s="1">
        <v>450</v>
      </c>
      <c r="G62" s="1">
        <v>800</v>
      </c>
      <c r="H62" s="1">
        <v>1300</v>
      </c>
      <c r="I62" s="1">
        <v>1700</v>
      </c>
      <c r="J62" s="1">
        <v>2100</v>
      </c>
    </row>
    <row r="63" spans="1:12" x14ac:dyDescent="0.2">
      <c r="A63" t="s">
        <v>215</v>
      </c>
      <c r="C63" s="1">
        <v>1995</v>
      </c>
      <c r="D63" s="1" t="s">
        <v>64</v>
      </c>
      <c r="F63" s="1">
        <v>300</v>
      </c>
      <c r="G63" s="1">
        <v>550</v>
      </c>
      <c r="H63" s="1">
        <v>700</v>
      </c>
      <c r="I63" s="1">
        <v>1500</v>
      </c>
      <c r="J63" s="1">
        <v>2400</v>
      </c>
    </row>
    <row r="64" spans="1:12" x14ac:dyDescent="0.2">
      <c r="A64" t="s">
        <v>219</v>
      </c>
      <c r="B64" s="9">
        <v>500</v>
      </c>
      <c r="C64" s="1">
        <v>1969</v>
      </c>
      <c r="D64" s="1" t="s">
        <v>64</v>
      </c>
      <c r="F64" s="1">
        <v>2400</v>
      </c>
      <c r="G64" s="1">
        <v>4800</v>
      </c>
      <c r="H64" s="1">
        <v>7200</v>
      </c>
      <c r="I64" s="1">
        <v>10000</v>
      </c>
      <c r="J64" s="1">
        <v>12800</v>
      </c>
    </row>
    <row r="65" spans="1:11" x14ac:dyDescent="0.2">
      <c r="A65" t="s">
        <v>227</v>
      </c>
      <c r="C65" s="1">
        <v>1975</v>
      </c>
      <c r="D65" s="1" t="s">
        <v>64</v>
      </c>
      <c r="F65" s="1">
        <v>1700</v>
      </c>
      <c r="G65" s="1">
        <v>2800</v>
      </c>
      <c r="H65" s="1">
        <v>3500</v>
      </c>
      <c r="I65" s="1">
        <v>4000</v>
      </c>
      <c r="J65" s="1">
        <v>6000</v>
      </c>
    </row>
    <row r="66" spans="1:11" x14ac:dyDescent="0.2">
      <c r="A66" t="s">
        <v>228</v>
      </c>
      <c r="C66" s="1">
        <v>1980</v>
      </c>
      <c r="D66" s="1" t="s">
        <v>201</v>
      </c>
      <c r="F66" s="1">
        <v>3000</v>
      </c>
      <c r="G66" s="1">
        <v>5200</v>
      </c>
      <c r="H66" s="1">
        <v>6300</v>
      </c>
      <c r="I66" s="1">
        <v>8800</v>
      </c>
      <c r="J66" s="1">
        <v>11500</v>
      </c>
    </row>
    <row r="67" spans="1:11" x14ac:dyDescent="0.2">
      <c r="A67" t="s">
        <v>229</v>
      </c>
      <c r="C67" s="1">
        <v>1990</v>
      </c>
      <c r="D67" s="1" t="s">
        <v>201</v>
      </c>
      <c r="F67" s="1">
        <v>2600</v>
      </c>
      <c r="G67" s="1">
        <v>4200</v>
      </c>
      <c r="H67" s="1">
        <v>5600</v>
      </c>
      <c r="I67" s="1">
        <v>7300</v>
      </c>
      <c r="J67" s="1">
        <v>9000</v>
      </c>
    </row>
    <row r="68" spans="1:11" x14ac:dyDescent="0.2">
      <c r="A68" t="s">
        <v>230</v>
      </c>
      <c r="B68" s="9">
        <v>1000</v>
      </c>
      <c r="C68" s="8">
        <v>30400</v>
      </c>
      <c r="D68" s="1" t="s">
        <v>64</v>
      </c>
      <c r="F68" s="1">
        <v>2700</v>
      </c>
      <c r="G68" s="1">
        <v>3400</v>
      </c>
      <c r="H68" s="1">
        <v>5000</v>
      </c>
      <c r="I68" s="1">
        <v>8000</v>
      </c>
      <c r="J68" s="1">
        <v>11000</v>
      </c>
    </row>
    <row r="69" spans="1:11" x14ac:dyDescent="0.2">
      <c r="C69" s="8">
        <v>30400</v>
      </c>
      <c r="D69" s="25" t="s">
        <v>62</v>
      </c>
      <c r="E69" s="1" t="s">
        <v>235</v>
      </c>
      <c r="F69" s="1">
        <v>16000</v>
      </c>
      <c r="G69" s="1">
        <v>33000</v>
      </c>
      <c r="H69" s="1">
        <v>53000</v>
      </c>
      <c r="I69" s="1">
        <v>84000</v>
      </c>
      <c r="J69" s="1">
        <v>115000</v>
      </c>
    </row>
    <row r="70" spans="1:11" x14ac:dyDescent="0.2">
      <c r="A70" t="s">
        <v>231</v>
      </c>
      <c r="C70" s="8">
        <v>30630</v>
      </c>
      <c r="D70" s="1" t="s">
        <v>64</v>
      </c>
      <c r="E70" s="1" t="s">
        <v>237</v>
      </c>
      <c r="F70" s="1">
        <v>2300</v>
      </c>
      <c r="G70" s="1">
        <v>2300</v>
      </c>
      <c r="H70" s="1">
        <v>3700</v>
      </c>
      <c r="I70" s="1">
        <v>5700</v>
      </c>
      <c r="J70" s="1">
        <v>7800</v>
      </c>
    </row>
    <row r="71" spans="1:11" x14ac:dyDescent="0.2">
      <c r="C71" s="8">
        <v>30630</v>
      </c>
      <c r="D71" s="1" t="s">
        <v>64</v>
      </c>
      <c r="E71" s="1" t="s">
        <v>236</v>
      </c>
      <c r="F71" s="1">
        <v>2300</v>
      </c>
      <c r="G71" s="1">
        <v>2600</v>
      </c>
      <c r="H71" s="1">
        <v>4000</v>
      </c>
      <c r="I71" s="1">
        <v>6100</v>
      </c>
      <c r="J71" s="1">
        <v>8200</v>
      </c>
    </row>
    <row r="72" spans="1:11" x14ac:dyDescent="0.2">
      <c r="C72" s="8">
        <v>30630</v>
      </c>
      <c r="D72" s="1" t="s">
        <v>64</v>
      </c>
      <c r="E72" s="1" t="s">
        <v>238</v>
      </c>
      <c r="F72" s="1">
        <v>2300</v>
      </c>
      <c r="G72" s="1">
        <v>2900</v>
      </c>
      <c r="H72" s="1">
        <v>4300</v>
      </c>
      <c r="I72" s="1">
        <v>6500</v>
      </c>
      <c r="J72" s="1">
        <v>8700</v>
      </c>
    </row>
    <row r="73" spans="1:11" x14ac:dyDescent="0.2">
      <c r="A73" t="s">
        <v>232</v>
      </c>
      <c r="C73" s="1">
        <v>1992</v>
      </c>
      <c r="D73" s="1" t="s">
        <v>64</v>
      </c>
      <c r="F73" s="1">
        <v>2300</v>
      </c>
      <c r="G73" s="1">
        <v>2400</v>
      </c>
      <c r="H73" s="1">
        <v>4000</v>
      </c>
      <c r="I73" s="1">
        <v>5000</v>
      </c>
      <c r="J73" s="1">
        <v>12000</v>
      </c>
    </row>
    <row r="74" spans="1:11" x14ac:dyDescent="0.2">
      <c r="A74" t="s">
        <v>233</v>
      </c>
      <c r="C74" s="1">
        <v>1993</v>
      </c>
      <c r="D74" s="1" t="s">
        <v>64</v>
      </c>
      <c r="E74" s="1" t="s">
        <v>239</v>
      </c>
      <c r="F74" s="1">
        <v>3000</v>
      </c>
      <c r="G74" s="1">
        <v>3700</v>
      </c>
      <c r="H74" s="1">
        <v>6000</v>
      </c>
      <c r="I74" s="1">
        <v>7700</v>
      </c>
      <c r="J74" s="1">
        <v>9400</v>
      </c>
    </row>
    <row r="75" spans="1:11" x14ac:dyDescent="0.2">
      <c r="C75" s="1">
        <v>1993</v>
      </c>
      <c r="D75" s="25" t="s">
        <v>62</v>
      </c>
      <c r="E75" s="1" t="s">
        <v>72</v>
      </c>
      <c r="F75" s="1">
        <v>2400</v>
      </c>
      <c r="G75" s="1">
        <v>3600</v>
      </c>
      <c r="H75" s="1">
        <v>6000</v>
      </c>
      <c r="I75" s="1">
        <v>7500</v>
      </c>
      <c r="J75" s="1">
        <v>9000</v>
      </c>
    </row>
    <row r="76" spans="1:11" x14ac:dyDescent="0.2">
      <c r="A76" t="s">
        <v>234</v>
      </c>
      <c r="C76" s="1">
        <v>1996</v>
      </c>
      <c r="D76" s="1" t="s">
        <v>64</v>
      </c>
      <c r="E76" s="1" t="s">
        <v>240</v>
      </c>
      <c r="F76" s="1">
        <v>2300</v>
      </c>
      <c r="G76" s="1">
        <v>2400</v>
      </c>
      <c r="H76" s="1">
        <v>3300</v>
      </c>
      <c r="I76" s="1">
        <v>4600</v>
      </c>
      <c r="J76" s="1">
        <v>6000</v>
      </c>
    </row>
    <row r="77" spans="1:11" x14ac:dyDescent="0.2">
      <c r="C77" s="1">
        <v>1996</v>
      </c>
      <c r="D77" s="24" t="s">
        <v>62</v>
      </c>
      <c r="E77" s="1" t="s">
        <v>73</v>
      </c>
      <c r="F77" s="1">
        <v>3000</v>
      </c>
      <c r="G77" s="1">
        <v>6000</v>
      </c>
      <c r="H77" s="1">
        <v>9200</v>
      </c>
      <c r="I77" s="1">
        <v>13500</v>
      </c>
      <c r="J77" s="1">
        <v>19000</v>
      </c>
    </row>
    <row r="78" spans="1:11" x14ac:dyDescent="0.2">
      <c r="A78" t="s">
        <v>241</v>
      </c>
      <c r="B78" s="9">
        <v>5000</v>
      </c>
      <c r="C78" s="1">
        <v>1990</v>
      </c>
      <c r="D78" s="25" t="s">
        <v>69</v>
      </c>
      <c r="E78" s="1" t="s">
        <v>247</v>
      </c>
      <c r="F78" s="1">
        <v>12500</v>
      </c>
      <c r="G78" s="1">
        <v>16000</v>
      </c>
      <c r="H78" s="1">
        <v>20000</v>
      </c>
      <c r="I78" s="1">
        <v>27500</v>
      </c>
      <c r="J78" s="1">
        <v>35000</v>
      </c>
      <c r="K78" s="79"/>
    </row>
    <row r="79" spans="1:11" x14ac:dyDescent="0.2">
      <c r="C79" s="1">
        <v>1990</v>
      </c>
      <c r="D79" s="20"/>
      <c r="E79" s="1" t="s">
        <v>74</v>
      </c>
      <c r="J79" s="1">
        <v>140000</v>
      </c>
    </row>
    <row r="80" spans="1:11" x14ac:dyDescent="0.2">
      <c r="C80" s="1">
        <v>1990</v>
      </c>
      <c r="D80" s="20"/>
      <c r="E80" s="1" t="s">
        <v>75</v>
      </c>
    </row>
    <row r="81" spans="1:11" x14ac:dyDescent="0.2">
      <c r="C81" s="1">
        <v>1990</v>
      </c>
      <c r="D81" s="20"/>
      <c r="E81" s="1" t="s">
        <v>76</v>
      </c>
    </row>
    <row r="82" spans="1:11" x14ac:dyDescent="0.2">
      <c r="C82" s="1">
        <v>1990</v>
      </c>
      <c r="D82" s="20"/>
      <c r="E82" s="1" t="s">
        <v>245</v>
      </c>
    </row>
    <row r="83" spans="1:11" x14ac:dyDescent="0.2">
      <c r="C83" s="1">
        <v>1990</v>
      </c>
      <c r="D83" s="20"/>
      <c r="E83" s="1" t="s">
        <v>77</v>
      </c>
    </row>
    <row r="84" spans="1:11" x14ac:dyDescent="0.2">
      <c r="C84" s="1">
        <v>1990</v>
      </c>
      <c r="D84" s="20"/>
      <c r="E84" s="1" t="s">
        <v>246</v>
      </c>
    </row>
    <row r="85" spans="1:11" x14ac:dyDescent="0.2">
      <c r="C85" s="1">
        <v>1990</v>
      </c>
      <c r="D85" s="25" t="s">
        <v>83</v>
      </c>
      <c r="E85" s="1" t="s">
        <v>248</v>
      </c>
      <c r="J85" s="68" t="s">
        <v>1952</v>
      </c>
    </row>
    <row r="86" spans="1:11" x14ac:dyDescent="0.2">
      <c r="B86" s="379"/>
      <c r="C86" s="380">
        <v>1990</v>
      </c>
      <c r="D86" s="20"/>
      <c r="E86" s="380" t="s">
        <v>1881</v>
      </c>
      <c r="F86" s="380"/>
      <c r="G86" s="380"/>
      <c r="H86" s="380"/>
      <c r="I86" s="380"/>
      <c r="J86" s="380">
        <v>170000</v>
      </c>
      <c r="K86" t="s">
        <v>1882</v>
      </c>
    </row>
    <row r="87" spans="1:11" x14ac:dyDescent="0.2">
      <c r="B87" s="484"/>
      <c r="C87" s="485">
        <v>1990</v>
      </c>
      <c r="D87" s="24" t="s">
        <v>163</v>
      </c>
      <c r="E87" s="485" t="s">
        <v>547</v>
      </c>
      <c r="F87" s="485">
        <v>20000</v>
      </c>
      <c r="G87" s="485"/>
      <c r="H87" s="485"/>
      <c r="I87" s="485"/>
      <c r="J87" s="485"/>
    </row>
    <row r="88" spans="1:11" x14ac:dyDescent="0.2">
      <c r="A88" t="s">
        <v>242</v>
      </c>
      <c r="C88" s="1">
        <v>1992</v>
      </c>
      <c r="D88" s="25" t="s">
        <v>62</v>
      </c>
      <c r="F88" s="1">
        <v>11500</v>
      </c>
      <c r="G88" s="1">
        <v>15000</v>
      </c>
      <c r="H88" s="1">
        <v>20000</v>
      </c>
      <c r="I88" s="1">
        <v>29000</v>
      </c>
      <c r="J88" s="1">
        <v>37500</v>
      </c>
    </row>
    <row r="89" spans="1:11" x14ac:dyDescent="0.2">
      <c r="B89" s="389"/>
      <c r="C89" s="390">
        <v>1992</v>
      </c>
      <c r="D89" s="20"/>
      <c r="E89" s="390" t="s">
        <v>1889</v>
      </c>
      <c r="F89" s="390">
        <v>30000</v>
      </c>
      <c r="G89" s="390">
        <v>60000</v>
      </c>
      <c r="H89" s="390"/>
      <c r="I89" s="390"/>
      <c r="J89" s="390"/>
    </row>
    <row r="90" spans="1:11" x14ac:dyDescent="0.2">
      <c r="A90" t="s">
        <v>243</v>
      </c>
      <c r="C90" s="1">
        <v>1993</v>
      </c>
      <c r="D90" s="25" t="s">
        <v>62</v>
      </c>
      <c r="G90" s="1">
        <v>17500</v>
      </c>
      <c r="H90" s="1">
        <v>23000</v>
      </c>
      <c r="I90" s="1">
        <v>29000</v>
      </c>
      <c r="J90" s="1">
        <v>35000</v>
      </c>
    </row>
    <row r="91" spans="1:11" x14ac:dyDescent="0.2">
      <c r="C91" s="1">
        <v>1993</v>
      </c>
      <c r="D91" s="20"/>
      <c r="E91" s="10" t="s">
        <v>78</v>
      </c>
    </row>
    <row r="92" spans="1:11" x14ac:dyDescent="0.2">
      <c r="A92" t="s">
        <v>244</v>
      </c>
      <c r="C92" s="1">
        <v>1995</v>
      </c>
      <c r="D92" s="25" t="s">
        <v>69</v>
      </c>
      <c r="E92" s="1" t="s">
        <v>250</v>
      </c>
      <c r="G92" s="1">
        <v>20000</v>
      </c>
      <c r="H92" s="1">
        <v>26000</v>
      </c>
      <c r="I92" s="1">
        <v>31000</v>
      </c>
      <c r="J92" s="1">
        <v>36000</v>
      </c>
    </row>
    <row r="93" spans="1:11" x14ac:dyDescent="0.2">
      <c r="C93" s="1">
        <v>1995</v>
      </c>
      <c r="D93" s="25" t="s">
        <v>69</v>
      </c>
      <c r="E93" s="1" t="s">
        <v>249</v>
      </c>
      <c r="G93" s="1">
        <v>20000</v>
      </c>
      <c r="H93" s="1">
        <v>43000</v>
      </c>
      <c r="I93" s="1">
        <v>77000</v>
      </c>
      <c r="J93" s="1">
        <v>110000</v>
      </c>
    </row>
    <row r="94" spans="1:11" x14ac:dyDescent="0.2">
      <c r="A94" t="s">
        <v>251</v>
      </c>
      <c r="B94" s="9">
        <v>200</v>
      </c>
      <c r="C94" s="1">
        <v>1998</v>
      </c>
      <c r="D94" s="11" t="s">
        <v>1318</v>
      </c>
      <c r="F94" s="1">
        <v>800</v>
      </c>
      <c r="G94" s="1">
        <v>1100</v>
      </c>
      <c r="J94" s="1">
        <v>2200</v>
      </c>
    </row>
    <row r="95" spans="1:11" x14ac:dyDescent="0.2">
      <c r="C95" s="1">
        <v>2001</v>
      </c>
      <c r="D95" s="1" t="s">
        <v>65</v>
      </c>
      <c r="F95" s="1">
        <v>400</v>
      </c>
      <c r="G95" s="1">
        <v>800</v>
      </c>
      <c r="J95" s="1">
        <v>1600</v>
      </c>
    </row>
    <row r="96" spans="1:11" x14ac:dyDescent="0.2">
      <c r="C96" s="1">
        <v>2002</v>
      </c>
      <c r="D96" s="1" t="s">
        <v>201</v>
      </c>
      <c r="G96" s="1">
        <v>1950</v>
      </c>
      <c r="J96" s="1">
        <v>3900</v>
      </c>
    </row>
    <row r="97" spans="1:11" x14ac:dyDescent="0.2">
      <c r="C97" s="1">
        <v>2003</v>
      </c>
      <c r="D97" s="24" t="s">
        <v>65</v>
      </c>
      <c r="F97" s="1">
        <v>500</v>
      </c>
      <c r="G97" s="1">
        <v>1200</v>
      </c>
      <c r="J97" s="1">
        <v>2300</v>
      </c>
      <c r="K97" s="19"/>
    </row>
    <row r="98" spans="1:11" x14ac:dyDescent="0.2">
      <c r="C98" s="1">
        <v>2004</v>
      </c>
      <c r="D98" s="1" t="s">
        <v>64</v>
      </c>
      <c r="F98" s="1">
        <v>250</v>
      </c>
      <c r="G98" s="1">
        <v>1000</v>
      </c>
      <c r="H98" s="1">
        <v>1500</v>
      </c>
      <c r="I98" s="1">
        <v>2250</v>
      </c>
      <c r="J98" s="1">
        <v>3000</v>
      </c>
      <c r="K98" s="19"/>
    </row>
    <row r="99" spans="1:11" x14ac:dyDescent="0.2">
      <c r="C99" s="1">
        <v>2005</v>
      </c>
      <c r="D99" s="1" t="s">
        <v>64</v>
      </c>
      <c r="F99" s="1">
        <v>400</v>
      </c>
      <c r="G99" s="1">
        <v>450</v>
      </c>
      <c r="J99" s="1">
        <v>1150</v>
      </c>
    </row>
    <row r="100" spans="1:11" x14ac:dyDescent="0.2">
      <c r="C100" s="1">
        <v>2006</v>
      </c>
      <c r="D100" s="1" t="s">
        <v>201</v>
      </c>
      <c r="F100" s="1">
        <v>400</v>
      </c>
      <c r="G100" s="1">
        <v>550</v>
      </c>
      <c r="J100" s="1">
        <v>1200</v>
      </c>
    </row>
    <row r="101" spans="1:11" x14ac:dyDescent="0.2">
      <c r="B101" s="182"/>
      <c r="C101" s="183">
        <v>2006</v>
      </c>
      <c r="D101" s="11" t="s">
        <v>64</v>
      </c>
      <c r="E101" s="11" t="s">
        <v>1443</v>
      </c>
      <c r="F101" s="183"/>
      <c r="G101" s="183"/>
      <c r="H101" s="183"/>
      <c r="I101" s="183"/>
      <c r="J101" s="183">
        <v>2000</v>
      </c>
    </row>
    <row r="102" spans="1:11" x14ac:dyDescent="0.2">
      <c r="C102" s="1">
        <v>2007</v>
      </c>
      <c r="D102" s="1" t="s">
        <v>64</v>
      </c>
      <c r="G102" s="1">
        <v>450</v>
      </c>
      <c r="J102" s="1">
        <v>1150</v>
      </c>
    </row>
    <row r="103" spans="1:11" x14ac:dyDescent="0.2">
      <c r="A103" t="s">
        <v>252</v>
      </c>
      <c r="B103" s="9">
        <v>500</v>
      </c>
      <c r="C103" s="1">
        <v>1998</v>
      </c>
      <c r="D103" s="1" t="s">
        <v>64</v>
      </c>
      <c r="F103" s="1">
        <v>1600</v>
      </c>
      <c r="G103" s="1">
        <v>3800</v>
      </c>
      <c r="H103" s="1">
        <v>5400</v>
      </c>
      <c r="I103" s="1">
        <v>7800</v>
      </c>
      <c r="J103" s="1">
        <v>10200</v>
      </c>
    </row>
    <row r="104" spans="1:11" x14ac:dyDescent="0.2">
      <c r="B104" s="9"/>
      <c r="C104" s="1">
        <v>1998</v>
      </c>
      <c r="E104" s="11" t="s">
        <v>1332</v>
      </c>
      <c r="F104" s="1">
        <v>30000</v>
      </c>
    </row>
    <row r="105" spans="1:11" x14ac:dyDescent="0.2">
      <c r="C105" s="1">
        <v>2001</v>
      </c>
      <c r="D105" s="1" t="s">
        <v>64</v>
      </c>
      <c r="J105" s="1">
        <v>5000</v>
      </c>
    </row>
    <row r="106" spans="1:11" x14ac:dyDescent="0.2">
      <c r="C106" s="1">
        <v>2002</v>
      </c>
      <c r="D106" s="1" t="s">
        <v>64</v>
      </c>
      <c r="J106" s="1">
        <v>4100</v>
      </c>
    </row>
    <row r="107" spans="1:11" x14ac:dyDescent="0.2">
      <c r="C107" s="1">
        <v>2003</v>
      </c>
      <c r="D107" s="24" t="s">
        <v>65</v>
      </c>
      <c r="F107" s="1">
        <v>3000</v>
      </c>
      <c r="G107" s="1">
        <v>6000</v>
      </c>
      <c r="H107" s="1">
        <v>7500</v>
      </c>
      <c r="I107" s="1">
        <v>9600</v>
      </c>
      <c r="J107" s="1">
        <v>12000</v>
      </c>
      <c r="K107" s="19" t="s">
        <v>1333</v>
      </c>
    </row>
    <row r="108" spans="1:11" x14ac:dyDescent="0.2">
      <c r="C108" s="1">
        <v>2005</v>
      </c>
      <c r="D108" s="1" t="s">
        <v>532</v>
      </c>
      <c r="I108" s="1">
        <v>2200</v>
      </c>
      <c r="J108" s="1">
        <v>2800</v>
      </c>
    </row>
    <row r="109" spans="1:11" x14ac:dyDescent="0.2">
      <c r="C109" s="1">
        <v>2006</v>
      </c>
      <c r="D109" s="1" t="s">
        <v>64</v>
      </c>
      <c r="J109" s="1">
        <v>1950</v>
      </c>
    </row>
    <row r="110" spans="1:11" x14ac:dyDescent="0.2">
      <c r="C110" s="1">
        <v>2006</v>
      </c>
      <c r="D110" s="1" t="s">
        <v>64</v>
      </c>
      <c r="E110" s="1" t="s">
        <v>516</v>
      </c>
      <c r="G110" s="1">
        <v>1000</v>
      </c>
      <c r="H110" s="1">
        <v>1300</v>
      </c>
      <c r="I110" s="1">
        <v>1800</v>
      </c>
      <c r="J110" s="1">
        <v>2300</v>
      </c>
    </row>
    <row r="111" spans="1:11" x14ac:dyDescent="0.2">
      <c r="C111" s="1">
        <v>2007</v>
      </c>
      <c r="D111" s="1" t="s">
        <v>64</v>
      </c>
      <c r="G111" s="1">
        <v>750</v>
      </c>
      <c r="H111" s="1">
        <v>1000</v>
      </c>
      <c r="I111" s="1">
        <v>1350</v>
      </c>
      <c r="J111" s="1">
        <v>1700</v>
      </c>
    </row>
    <row r="112" spans="1:11" x14ac:dyDescent="0.2">
      <c r="C112" s="1">
        <v>2008</v>
      </c>
      <c r="D112" s="1" t="s">
        <v>64</v>
      </c>
      <c r="J112" s="1">
        <v>2100</v>
      </c>
    </row>
    <row r="113" spans="1:12" x14ac:dyDescent="0.2">
      <c r="C113" s="1">
        <v>2008</v>
      </c>
      <c r="D113" s="1" t="s">
        <v>64</v>
      </c>
      <c r="E113" s="1" t="s">
        <v>253</v>
      </c>
      <c r="J113" s="1">
        <v>2100</v>
      </c>
    </row>
    <row r="114" spans="1:12" x14ac:dyDescent="0.2">
      <c r="C114" s="1">
        <v>2010</v>
      </c>
      <c r="D114" s="1" t="s">
        <v>64</v>
      </c>
      <c r="J114" s="1">
        <v>1800</v>
      </c>
    </row>
    <row r="115" spans="1:12" x14ac:dyDescent="0.2">
      <c r="C115" s="1">
        <v>2011</v>
      </c>
      <c r="D115" s="11" t="s">
        <v>62</v>
      </c>
      <c r="J115" s="1">
        <v>5000</v>
      </c>
    </row>
    <row r="116" spans="1:12" x14ac:dyDescent="0.2">
      <c r="C116" s="1">
        <v>2013</v>
      </c>
      <c r="D116" s="11" t="s">
        <v>67</v>
      </c>
      <c r="H116" s="1">
        <v>1200</v>
      </c>
      <c r="I116" s="1">
        <v>1600</v>
      </c>
      <c r="J116" s="1">
        <v>2000</v>
      </c>
    </row>
    <row r="117" spans="1:12" x14ac:dyDescent="0.2">
      <c r="B117" s="182"/>
      <c r="C117" s="183">
        <v>2018</v>
      </c>
      <c r="D117" s="11" t="s">
        <v>64</v>
      </c>
      <c r="E117" s="183"/>
      <c r="F117" s="183"/>
      <c r="G117" s="183"/>
      <c r="H117" s="183"/>
      <c r="I117" s="183"/>
      <c r="J117" s="183"/>
    </row>
    <row r="118" spans="1:12" x14ac:dyDescent="0.2">
      <c r="A118" t="s">
        <v>254</v>
      </c>
      <c r="B118" s="9">
        <v>1000</v>
      </c>
      <c r="C118" s="1">
        <v>1998</v>
      </c>
      <c r="D118" s="1" t="s">
        <v>64</v>
      </c>
      <c r="G118" s="1">
        <v>7200</v>
      </c>
      <c r="J118" s="1">
        <v>25000</v>
      </c>
      <c r="K118" s="19" t="s">
        <v>1911</v>
      </c>
    </row>
    <row r="119" spans="1:12" x14ac:dyDescent="0.2">
      <c r="B119" s="9"/>
      <c r="C119" s="1">
        <v>1998</v>
      </c>
      <c r="D119" s="24"/>
      <c r="E119" s="1" t="s">
        <v>1319</v>
      </c>
      <c r="J119" s="1" t="s">
        <v>345</v>
      </c>
    </row>
    <row r="120" spans="1:12" x14ac:dyDescent="0.2">
      <c r="C120" s="1">
        <v>1999</v>
      </c>
      <c r="D120" s="24" t="s">
        <v>65</v>
      </c>
      <c r="F120" s="1">
        <v>3000</v>
      </c>
      <c r="G120" s="1">
        <v>6000</v>
      </c>
      <c r="H120" s="1">
        <v>7600</v>
      </c>
      <c r="I120" s="1">
        <v>9800</v>
      </c>
      <c r="J120" s="1">
        <v>12000</v>
      </c>
      <c r="L120" t="s">
        <v>1440</v>
      </c>
    </row>
    <row r="121" spans="1:12" x14ac:dyDescent="0.2">
      <c r="C121" s="1">
        <v>2000</v>
      </c>
      <c r="D121" s="1" t="s">
        <v>64</v>
      </c>
      <c r="G121" s="1">
        <v>4500</v>
      </c>
      <c r="H121" s="1">
        <v>5600</v>
      </c>
      <c r="I121" s="1">
        <v>7300</v>
      </c>
      <c r="J121" s="11">
        <v>9000</v>
      </c>
    </row>
    <row r="122" spans="1:12" x14ac:dyDescent="0.2">
      <c r="C122" s="1">
        <v>2002</v>
      </c>
      <c r="D122" s="1" t="s">
        <v>64</v>
      </c>
      <c r="J122" s="1">
        <v>8400</v>
      </c>
    </row>
    <row r="123" spans="1:12" x14ac:dyDescent="0.2">
      <c r="C123" s="1">
        <v>2003</v>
      </c>
      <c r="D123" s="1" t="s">
        <v>201</v>
      </c>
      <c r="F123" s="1">
        <v>1300</v>
      </c>
      <c r="G123" s="1">
        <v>2500</v>
      </c>
      <c r="H123" s="1">
        <v>3500</v>
      </c>
      <c r="I123" s="1">
        <v>5700</v>
      </c>
      <c r="J123" s="1">
        <v>8000</v>
      </c>
    </row>
    <row r="124" spans="1:12" x14ac:dyDescent="0.2">
      <c r="C124" s="1">
        <v>2004</v>
      </c>
      <c r="D124" s="1" t="s">
        <v>64</v>
      </c>
    </row>
    <row r="125" spans="1:12" x14ac:dyDescent="0.2">
      <c r="C125" s="1">
        <v>2005</v>
      </c>
      <c r="D125" s="1" t="s">
        <v>64</v>
      </c>
      <c r="J125" s="1">
        <v>2300</v>
      </c>
    </row>
    <row r="126" spans="1:12" x14ac:dyDescent="0.2">
      <c r="C126" s="1">
        <v>2005</v>
      </c>
      <c r="D126" s="37" t="s">
        <v>2346</v>
      </c>
      <c r="E126" s="1" t="s">
        <v>1013</v>
      </c>
      <c r="L126" t="s">
        <v>2347</v>
      </c>
    </row>
    <row r="127" spans="1:12" x14ac:dyDescent="0.2">
      <c r="C127" s="1">
        <v>2006</v>
      </c>
      <c r="D127" s="1" t="s">
        <v>201</v>
      </c>
      <c r="H127" s="1">
        <v>1600</v>
      </c>
      <c r="I127" s="1">
        <v>1900</v>
      </c>
      <c r="J127" s="1">
        <v>2400</v>
      </c>
    </row>
    <row r="128" spans="1:12" x14ac:dyDescent="0.2">
      <c r="C128" s="1">
        <v>2006</v>
      </c>
      <c r="D128" s="24" t="s">
        <v>395</v>
      </c>
      <c r="E128" s="1" t="s">
        <v>1926</v>
      </c>
      <c r="F128" s="1">
        <v>1700</v>
      </c>
      <c r="J128" s="1">
        <v>5200</v>
      </c>
    </row>
    <row r="129" spans="1:10" x14ac:dyDescent="0.2">
      <c r="C129" s="1">
        <v>2007</v>
      </c>
      <c r="J129" s="1">
        <v>2600</v>
      </c>
    </row>
    <row r="130" spans="1:10" x14ac:dyDescent="0.2">
      <c r="C130" s="1">
        <v>2007</v>
      </c>
      <c r="E130" s="1" t="s">
        <v>1012</v>
      </c>
    </row>
    <row r="131" spans="1:10" x14ac:dyDescent="0.2">
      <c r="C131" s="1">
        <v>2008</v>
      </c>
    </row>
    <row r="132" spans="1:10" x14ac:dyDescent="0.2">
      <c r="C132" s="1">
        <v>2009</v>
      </c>
      <c r="D132" s="1" t="s">
        <v>62</v>
      </c>
      <c r="J132" s="1">
        <v>2900</v>
      </c>
    </row>
    <row r="133" spans="1:10" x14ac:dyDescent="0.2">
      <c r="C133" s="1">
        <v>2010</v>
      </c>
      <c r="D133" s="1" t="s">
        <v>62</v>
      </c>
    </row>
    <row r="134" spans="1:10" x14ac:dyDescent="0.2">
      <c r="B134" s="336"/>
      <c r="C134" s="337">
        <v>2012</v>
      </c>
      <c r="D134" s="337"/>
      <c r="E134" s="337"/>
      <c r="F134" s="337"/>
      <c r="G134" s="337"/>
      <c r="H134" s="337"/>
      <c r="I134" s="337"/>
      <c r="J134" s="337">
        <v>3700</v>
      </c>
    </row>
    <row r="135" spans="1:10" x14ac:dyDescent="0.2">
      <c r="B135" s="336"/>
      <c r="C135" s="337">
        <v>2015</v>
      </c>
      <c r="D135" s="337"/>
      <c r="E135" s="337"/>
      <c r="F135" s="337"/>
      <c r="G135" s="337">
        <v>1900</v>
      </c>
      <c r="H135" s="337"/>
      <c r="I135" s="337"/>
      <c r="J135" s="337">
        <v>3800</v>
      </c>
    </row>
    <row r="136" spans="1:10" x14ac:dyDescent="0.2">
      <c r="B136" s="290"/>
      <c r="C136" s="291">
        <v>2017</v>
      </c>
      <c r="D136" s="291" t="s">
        <v>1758</v>
      </c>
      <c r="E136" s="291" t="s">
        <v>1759</v>
      </c>
      <c r="F136" s="291"/>
      <c r="G136" s="291"/>
      <c r="H136" s="291"/>
      <c r="I136" s="291"/>
      <c r="J136" s="291"/>
    </row>
    <row r="137" spans="1:10" x14ac:dyDescent="0.2">
      <c r="B137" s="376"/>
      <c r="C137" s="377">
        <v>2018</v>
      </c>
      <c r="D137" s="377" t="s">
        <v>1758</v>
      </c>
      <c r="E137" s="377" t="s">
        <v>1760</v>
      </c>
      <c r="F137" s="377"/>
      <c r="G137" s="377"/>
      <c r="H137" s="377"/>
      <c r="I137" s="377"/>
      <c r="J137" s="377">
        <v>3500</v>
      </c>
    </row>
    <row r="138" spans="1:10" x14ac:dyDescent="0.2">
      <c r="B138" s="603"/>
      <c r="C138" s="604">
        <v>2021</v>
      </c>
      <c r="D138" s="604" t="s">
        <v>1758</v>
      </c>
      <c r="E138" s="604" t="s">
        <v>2353</v>
      </c>
      <c r="F138" s="604"/>
      <c r="G138" s="604"/>
      <c r="H138" s="604"/>
      <c r="I138" s="604"/>
      <c r="J138" s="604"/>
    </row>
    <row r="139" spans="1:10" x14ac:dyDescent="0.2">
      <c r="A139" t="s">
        <v>255</v>
      </c>
      <c r="B139" s="9">
        <v>2000</v>
      </c>
      <c r="C139" s="1">
        <v>1998</v>
      </c>
      <c r="D139" s="24" t="s">
        <v>87</v>
      </c>
      <c r="F139" s="1">
        <v>4000</v>
      </c>
      <c r="G139" s="1">
        <v>6000</v>
      </c>
      <c r="H139" s="1">
        <v>8000</v>
      </c>
      <c r="I139" s="1">
        <v>14000</v>
      </c>
      <c r="J139" s="1">
        <v>20000</v>
      </c>
    </row>
    <row r="140" spans="1:10" x14ac:dyDescent="0.2">
      <c r="C140" s="1">
        <v>1998</v>
      </c>
      <c r="D140" s="24"/>
      <c r="E140" s="1" t="s">
        <v>256</v>
      </c>
      <c r="J140" s="1" t="s">
        <v>345</v>
      </c>
    </row>
    <row r="141" spans="1:10" x14ac:dyDescent="0.2">
      <c r="C141" s="1">
        <v>1998</v>
      </c>
      <c r="D141" s="24"/>
      <c r="E141" s="1" t="s">
        <v>1320</v>
      </c>
      <c r="J141" s="1" t="s">
        <v>345</v>
      </c>
    </row>
    <row r="142" spans="1:10" x14ac:dyDescent="0.2">
      <c r="C142" s="1">
        <v>2000</v>
      </c>
      <c r="D142" s="1" t="s">
        <v>64</v>
      </c>
      <c r="G142" s="1">
        <v>3300</v>
      </c>
      <c r="H142" s="1">
        <v>3900</v>
      </c>
      <c r="I142" s="1">
        <v>4400</v>
      </c>
      <c r="J142" s="1">
        <v>5000</v>
      </c>
    </row>
    <row r="143" spans="1:10" x14ac:dyDescent="0.2">
      <c r="C143" s="1">
        <v>2002</v>
      </c>
      <c r="D143" s="24"/>
      <c r="H143" s="1">
        <v>3100</v>
      </c>
      <c r="I143" s="1">
        <v>4800</v>
      </c>
      <c r="J143" s="1">
        <v>6500</v>
      </c>
    </row>
    <row r="144" spans="1:10" x14ac:dyDescent="0.2">
      <c r="C144" s="1">
        <v>2003</v>
      </c>
      <c r="D144" s="1" t="s">
        <v>64</v>
      </c>
      <c r="H144" s="1">
        <v>2800</v>
      </c>
      <c r="I144" s="1">
        <v>3800</v>
      </c>
      <c r="J144" s="1">
        <v>4800</v>
      </c>
    </row>
    <row r="145" spans="1:12" x14ac:dyDescent="0.2">
      <c r="C145" s="1">
        <v>2004</v>
      </c>
      <c r="D145" s="24" t="s">
        <v>64</v>
      </c>
      <c r="H145" s="1">
        <v>3500</v>
      </c>
      <c r="I145" s="1">
        <v>3900</v>
      </c>
      <c r="J145" s="1">
        <v>4400</v>
      </c>
      <c r="L145" t="s">
        <v>515</v>
      </c>
    </row>
    <row r="146" spans="1:12" x14ac:dyDescent="0.2">
      <c r="B146" s="338"/>
      <c r="C146" s="339">
        <v>2004</v>
      </c>
      <c r="D146" s="24"/>
      <c r="E146" s="11" t="s">
        <v>1822</v>
      </c>
      <c r="F146" s="339"/>
      <c r="G146" s="339">
        <v>10000</v>
      </c>
      <c r="H146" s="339"/>
      <c r="I146" s="339"/>
      <c r="J146" s="339"/>
    </row>
    <row r="147" spans="1:12" x14ac:dyDescent="0.2">
      <c r="C147" s="1">
        <v>2005</v>
      </c>
      <c r="D147" s="1" t="s">
        <v>64</v>
      </c>
      <c r="H147" s="1">
        <v>3500</v>
      </c>
      <c r="I147" s="1">
        <v>4800</v>
      </c>
      <c r="J147" s="1">
        <v>6000</v>
      </c>
    </row>
    <row r="148" spans="1:12" x14ac:dyDescent="0.2">
      <c r="C148" s="1">
        <v>2007</v>
      </c>
      <c r="H148" s="1">
        <v>2800</v>
      </c>
      <c r="I148" s="1">
        <v>3800</v>
      </c>
      <c r="J148" s="1">
        <v>4800</v>
      </c>
    </row>
    <row r="149" spans="1:12" x14ac:dyDescent="0.2">
      <c r="C149" s="1">
        <v>2008</v>
      </c>
      <c r="H149" s="1">
        <v>2800</v>
      </c>
      <c r="I149" s="1">
        <v>3800</v>
      </c>
      <c r="J149" s="1">
        <v>4800</v>
      </c>
    </row>
    <row r="150" spans="1:12" x14ac:dyDescent="0.2">
      <c r="C150" s="1">
        <v>2010</v>
      </c>
      <c r="D150" s="11" t="s">
        <v>395</v>
      </c>
      <c r="H150" s="1">
        <v>2800</v>
      </c>
      <c r="I150" s="1">
        <v>3800</v>
      </c>
      <c r="J150" s="1">
        <v>4800</v>
      </c>
    </row>
    <row r="151" spans="1:12" x14ac:dyDescent="0.2">
      <c r="C151" s="1">
        <v>2013</v>
      </c>
      <c r="D151" s="1" t="s">
        <v>69</v>
      </c>
      <c r="E151" s="11" t="s">
        <v>1343</v>
      </c>
      <c r="F151" s="1">
        <v>2500</v>
      </c>
      <c r="G151" s="1">
        <v>3200</v>
      </c>
      <c r="H151" s="1">
        <v>4000</v>
      </c>
      <c r="I151" s="1">
        <v>5500</v>
      </c>
      <c r="J151" s="1">
        <v>7000</v>
      </c>
    </row>
    <row r="152" spans="1:12" x14ac:dyDescent="0.2">
      <c r="C152" s="1">
        <v>2013</v>
      </c>
      <c r="E152" s="11" t="s">
        <v>1345</v>
      </c>
      <c r="J152" s="1">
        <v>9000</v>
      </c>
    </row>
    <row r="153" spans="1:12" x14ac:dyDescent="0.2">
      <c r="C153" s="1">
        <v>2013</v>
      </c>
      <c r="E153" s="11" t="s">
        <v>1344</v>
      </c>
      <c r="F153" s="1">
        <v>2500</v>
      </c>
      <c r="G153" s="1">
        <v>3200</v>
      </c>
      <c r="H153" s="1">
        <v>4000</v>
      </c>
      <c r="I153" s="1">
        <v>5500</v>
      </c>
      <c r="J153" s="1">
        <v>7000</v>
      </c>
    </row>
    <row r="154" spans="1:12" x14ac:dyDescent="0.2">
      <c r="B154" s="300"/>
      <c r="C154" s="301">
        <v>2016</v>
      </c>
      <c r="D154" s="11" t="s">
        <v>1758</v>
      </c>
      <c r="E154" s="11"/>
      <c r="F154" s="301"/>
      <c r="G154" s="301"/>
      <c r="H154" s="301"/>
      <c r="I154" s="301"/>
      <c r="J154" s="301">
        <v>3000</v>
      </c>
    </row>
    <row r="155" spans="1:12" x14ac:dyDescent="0.2">
      <c r="B155" s="439"/>
      <c r="C155" s="440">
        <v>2020</v>
      </c>
      <c r="D155" s="11" t="s">
        <v>64</v>
      </c>
      <c r="E155" s="11"/>
      <c r="F155" s="440"/>
      <c r="G155" s="440"/>
      <c r="H155" s="440"/>
      <c r="I155" s="440"/>
      <c r="J155" s="440"/>
    </row>
    <row r="156" spans="1:12" x14ac:dyDescent="0.2">
      <c r="A156" t="s">
        <v>257</v>
      </c>
      <c r="B156" s="9">
        <v>5000</v>
      </c>
      <c r="C156" s="1">
        <v>1999</v>
      </c>
      <c r="D156" s="1" t="s">
        <v>532</v>
      </c>
      <c r="F156" s="1">
        <v>7500</v>
      </c>
      <c r="G156" s="1">
        <v>8700</v>
      </c>
      <c r="H156" s="1">
        <v>9900</v>
      </c>
      <c r="I156" s="1">
        <v>12500</v>
      </c>
      <c r="J156" s="1">
        <v>15000</v>
      </c>
    </row>
    <row r="157" spans="1:12" x14ac:dyDescent="0.2">
      <c r="C157" s="1">
        <v>1999</v>
      </c>
      <c r="D157" s="24"/>
      <c r="E157" s="4" t="s">
        <v>279</v>
      </c>
    </row>
    <row r="158" spans="1:12" x14ac:dyDescent="0.2">
      <c r="C158" s="1">
        <v>1999</v>
      </c>
      <c r="D158" s="24"/>
      <c r="E158" s="1" t="s">
        <v>79</v>
      </c>
    </row>
    <row r="159" spans="1:12" x14ac:dyDescent="0.2">
      <c r="C159" s="1">
        <v>1999</v>
      </c>
      <c r="D159" s="24"/>
      <c r="E159" s="1" t="s">
        <v>80</v>
      </c>
    </row>
    <row r="160" spans="1:12" x14ac:dyDescent="0.2">
      <c r="C160" s="1">
        <v>1999</v>
      </c>
      <c r="D160" s="24"/>
      <c r="E160" s="1" t="s">
        <v>280</v>
      </c>
      <c r="F160" s="1">
        <v>32000</v>
      </c>
      <c r="G160" s="1">
        <v>64000</v>
      </c>
      <c r="H160" s="1" t="s">
        <v>135</v>
      </c>
      <c r="I160" s="1" t="s">
        <v>135</v>
      </c>
      <c r="J160" s="1" t="s">
        <v>135</v>
      </c>
      <c r="L160" s="4" t="s">
        <v>932</v>
      </c>
    </row>
    <row r="161" spans="1:10" x14ac:dyDescent="0.2">
      <c r="C161" s="1">
        <v>2005</v>
      </c>
      <c r="D161" s="24" t="s">
        <v>64</v>
      </c>
      <c r="H161" s="1">
        <v>6300</v>
      </c>
      <c r="I161" s="1">
        <v>7900</v>
      </c>
      <c r="J161" s="1">
        <v>9500</v>
      </c>
    </row>
    <row r="162" spans="1:10" x14ac:dyDescent="0.2">
      <c r="C162" s="1">
        <v>2006</v>
      </c>
      <c r="D162" s="11" t="s">
        <v>979</v>
      </c>
      <c r="G162" s="1">
        <v>7500</v>
      </c>
      <c r="H162" s="1">
        <v>10000</v>
      </c>
      <c r="I162" s="1">
        <v>12500</v>
      </c>
      <c r="J162" s="1">
        <v>15000</v>
      </c>
    </row>
    <row r="163" spans="1:10" x14ac:dyDescent="0.2">
      <c r="C163" s="1">
        <v>2008</v>
      </c>
      <c r="D163" s="11" t="s">
        <v>69</v>
      </c>
      <c r="H163" s="1">
        <v>6300</v>
      </c>
      <c r="I163" s="1">
        <v>7900</v>
      </c>
      <c r="J163" s="1">
        <v>9500</v>
      </c>
    </row>
    <row r="164" spans="1:10" x14ac:dyDescent="0.2">
      <c r="B164" s="421"/>
      <c r="C164" s="422">
        <v>2010</v>
      </c>
      <c r="D164" s="11"/>
      <c r="E164" s="422"/>
      <c r="F164" s="422"/>
      <c r="G164" s="422">
        <v>9800</v>
      </c>
      <c r="H164" s="422"/>
      <c r="I164" s="422"/>
      <c r="J164" s="422"/>
    </row>
    <row r="165" spans="1:10" x14ac:dyDescent="0.2">
      <c r="B165" s="421"/>
      <c r="C165" s="422">
        <v>2016</v>
      </c>
      <c r="D165" s="11"/>
      <c r="E165" s="422" t="s">
        <v>454</v>
      </c>
      <c r="F165" s="422"/>
      <c r="G165" s="422"/>
      <c r="H165" s="422"/>
      <c r="I165" s="422"/>
      <c r="J165" s="422"/>
    </row>
    <row r="166" spans="1:10" x14ac:dyDescent="0.2">
      <c r="B166" s="290"/>
      <c r="C166" s="291">
        <v>2017</v>
      </c>
      <c r="D166" s="291" t="s">
        <v>64</v>
      </c>
      <c r="E166" s="291" t="s">
        <v>1759</v>
      </c>
      <c r="F166" s="291"/>
      <c r="G166" s="291"/>
      <c r="H166" s="291"/>
      <c r="I166" s="291"/>
      <c r="J166" s="291"/>
    </row>
    <row r="167" spans="1:10" x14ac:dyDescent="0.2">
      <c r="B167" s="525"/>
      <c r="C167" s="526">
        <v>2020</v>
      </c>
      <c r="D167" s="526" t="s">
        <v>64</v>
      </c>
      <c r="E167" s="526" t="s">
        <v>1760</v>
      </c>
      <c r="F167" s="526"/>
      <c r="G167" s="526"/>
      <c r="H167" s="526"/>
      <c r="I167" s="526"/>
      <c r="J167" s="526"/>
    </row>
    <row r="168" spans="1:10" x14ac:dyDescent="0.2">
      <c r="A168" t="s">
        <v>258</v>
      </c>
      <c r="B168" s="9">
        <v>10000</v>
      </c>
      <c r="C168" s="1">
        <v>1997</v>
      </c>
      <c r="D168" s="24"/>
      <c r="H168" s="1">
        <v>16000</v>
      </c>
      <c r="I168" s="1">
        <v>19500</v>
      </c>
      <c r="J168" s="1">
        <v>23000</v>
      </c>
    </row>
    <row r="169" spans="1:10" x14ac:dyDescent="0.2">
      <c r="B169" s="3" t="s">
        <v>517</v>
      </c>
      <c r="C169" s="1">
        <v>1997</v>
      </c>
      <c r="D169" s="24"/>
      <c r="E169" s="10" t="s">
        <v>81</v>
      </c>
    </row>
    <row r="170" spans="1:10" x14ac:dyDescent="0.2">
      <c r="B170" s="3" t="s">
        <v>518</v>
      </c>
      <c r="C170" s="1">
        <v>1997</v>
      </c>
      <c r="D170" s="24"/>
      <c r="E170" s="1" t="s">
        <v>82</v>
      </c>
    </row>
    <row r="171" spans="1:10" x14ac:dyDescent="0.2">
      <c r="C171" s="1">
        <v>1998</v>
      </c>
      <c r="D171" s="24"/>
      <c r="H171" s="1">
        <v>12600</v>
      </c>
      <c r="I171" s="1">
        <v>14900</v>
      </c>
      <c r="J171" s="1">
        <v>17200</v>
      </c>
    </row>
    <row r="172" spans="1:10" x14ac:dyDescent="0.2">
      <c r="C172" s="1">
        <v>1999</v>
      </c>
      <c r="D172" s="24"/>
      <c r="H172" s="1">
        <v>12600</v>
      </c>
      <c r="I172" s="1">
        <v>14900</v>
      </c>
      <c r="J172" s="1">
        <v>17200</v>
      </c>
    </row>
    <row r="173" spans="1:10" x14ac:dyDescent="0.2">
      <c r="C173" s="1">
        <v>2001</v>
      </c>
      <c r="D173" s="1" t="s">
        <v>532</v>
      </c>
      <c r="H173" s="1">
        <v>12600</v>
      </c>
      <c r="I173" s="1">
        <v>15500</v>
      </c>
      <c r="J173" s="1">
        <v>18400</v>
      </c>
    </row>
    <row r="174" spans="1:10" x14ac:dyDescent="0.2">
      <c r="C174" s="1">
        <v>2003</v>
      </c>
      <c r="D174" s="1" t="s">
        <v>532</v>
      </c>
      <c r="H174" s="1">
        <v>12600</v>
      </c>
      <c r="I174" s="1">
        <v>14900</v>
      </c>
      <c r="J174" s="1">
        <v>17200</v>
      </c>
    </row>
    <row r="175" spans="1:10" x14ac:dyDescent="0.2">
      <c r="C175" s="1">
        <v>2004</v>
      </c>
      <c r="D175" s="1" t="s">
        <v>532</v>
      </c>
      <c r="H175" s="1">
        <v>12600</v>
      </c>
      <c r="I175" s="1">
        <v>14900</v>
      </c>
      <c r="J175" s="1">
        <v>17200</v>
      </c>
    </row>
    <row r="176" spans="1:10" x14ac:dyDescent="0.2">
      <c r="C176" s="1">
        <v>2005</v>
      </c>
      <c r="D176" s="1" t="s">
        <v>532</v>
      </c>
      <c r="H176" s="1">
        <v>12600</v>
      </c>
      <c r="I176" s="1">
        <v>16600</v>
      </c>
      <c r="J176" s="1">
        <v>20700</v>
      </c>
    </row>
    <row r="177" spans="2:10" x14ac:dyDescent="0.2">
      <c r="C177" s="1">
        <v>2006</v>
      </c>
      <c r="D177" s="1" t="s">
        <v>532</v>
      </c>
      <c r="F177" s="1">
        <v>11000</v>
      </c>
      <c r="G177" s="1">
        <v>13000</v>
      </c>
      <c r="H177" s="1">
        <v>15000</v>
      </c>
      <c r="I177" s="1">
        <v>20000</v>
      </c>
      <c r="J177" s="1">
        <v>25000</v>
      </c>
    </row>
    <row r="178" spans="2:10" x14ac:dyDescent="0.2">
      <c r="C178" s="1">
        <v>2007</v>
      </c>
      <c r="D178" s="24" t="s">
        <v>64</v>
      </c>
      <c r="H178" s="1">
        <v>12600</v>
      </c>
      <c r="I178" s="1">
        <v>15500</v>
      </c>
      <c r="J178" s="1">
        <v>18400</v>
      </c>
    </row>
    <row r="179" spans="2:10" x14ac:dyDescent="0.2">
      <c r="C179" s="1">
        <v>2008</v>
      </c>
      <c r="D179" s="1" t="s">
        <v>532</v>
      </c>
      <c r="H179" s="1">
        <v>12600</v>
      </c>
      <c r="I179" s="1">
        <v>15500</v>
      </c>
      <c r="J179" s="1">
        <v>18400</v>
      </c>
    </row>
    <row r="180" spans="2:10" x14ac:dyDescent="0.2">
      <c r="C180" s="1">
        <v>2009</v>
      </c>
      <c r="D180" s="1" t="s">
        <v>532</v>
      </c>
      <c r="H180" s="1">
        <v>12600</v>
      </c>
      <c r="I180" s="1">
        <v>16100</v>
      </c>
      <c r="J180" s="1">
        <v>19600</v>
      </c>
    </row>
    <row r="181" spans="2:10" x14ac:dyDescent="0.2">
      <c r="C181" s="1">
        <v>2012</v>
      </c>
      <c r="D181" s="1" t="s">
        <v>532</v>
      </c>
      <c r="H181" s="1">
        <v>12600</v>
      </c>
      <c r="I181" s="1">
        <v>16100</v>
      </c>
      <c r="J181" s="1">
        <v>19600</v>
      </c>
    </row>
    <row r="182" spans="2:10" x14ac:dyDescent="0.2">
      <c r="C182" s="1">
        <v>2012</v>
      </c>
      <c r="E182" s="1" t="s">
        <v>990</v>
      </c>
      <c r="J182" s="1" t="s">
        <v>991</v>
      </c>
    </row>
    <row r="183" spans="2:10" x14ac:dyDescent="0.2">
      <c r="B183" s="603"/>
      <c r="C183" s="604">
        <v>2014</v>
      </c>
      <c r="D183" s="604" t="s">
        <v>989</v>
      </c>
      <c r="E183" s="604" t="s">
        <v>1760</v>
      </c>
      <c r="F183" s="604"/>
      <c r="G183" s="604"/>
      <c r="H183" s="604"/>
      <c r="I183" s="604"/>
      <c r="J183" s="604"/>
    </row>
    <row r="184" spans="2:10" x14ac:dyDescent="0.2">
      <c r="C184" s="1">
        <v>2015</v>
      </c>
      <c r="D184" s="1" t="s">
        <v>201</v>
      </c>
      <c r="E184" s="1" t="s">
        <v>454</v>
      </c>
      <c r="J184" s="1">
        <v>12800</v>
      </c>
    </row>
    <row r="185" spans="2:10" x14ac:dyDescent="0.2">
      <c r="B185" s="290"/>
      <c r="C185" s="291">
        <v>2019</v>
      </c>
      <c r="D185" s="1" t="s">
        <v>201</v>
      </c>
      <c r="E185" s="1" t="s">
        <v>2351</v>
      </c>
      <c r="F185" s="291"/>
      <c r="G185" s="291"/>
      <c r="H185" s="291"/>
      <c r="I185" s="291"/>
      <c r="J185" s="291"/>
    </row>
    <row r="186" spans="2:10" x14ac:dyDescent="0.2">
      <c r="B186" s="525"/>
      <c r="C186" s="526">
        <v>2019</v>
      </c>
      <c r="D186" s="291" t="s">
        <v>64</v>
      </c>
      <c r="E186" s="291" t="s">
        <v>2352</v>
      </c>
      <c r="F186" s="526"/>
      <c r="G186" s="526"/>
      <c r="H186" s="526"/>
      <c r="I186" s="526"/>
      <c r="J186" s="526"/>
    </row>
    <row r="187" spans="2:10" x14ac:dyDescent="0.2">
      <c r="B187" s="9">
        <v>20000</v>
      </c>
      <c r="C187" s="1">
        <v>1999</v>
      </c>
      <c r="D187" s="1" t="s">
        <v>532</v>
      </c>
    </row>
    <row r="188" spans="2:10" x14ac:dyDescent="0.2">
      <c r="B188" s="3" t="s">
        <v>519</v>
      </c>
      <c r="C188" s="1">
        <v>2004</v>
      </c>
      <c r="D188" s="20" t="s">
        <v>259</v>
      </c>
    </row>
    <row r="189" spans="2:10" x14ac:dyDescent="0.2">
      <c r="B189" s="3" t="s">
        <v>520</v>
      </c>
      <c r="C189" s="1">
        <v>2005</v>
      </c>
    </row>
    <row r="190" spans="2:10" x14ac:dyDescent="0.2">
      <c r="C190" s="1">
        <v>2006</v>
      </c>
    </row>
    <row r="191" spans="2:10" x14ac:dyDescent="0.2">
      <c r="C191" s="1">
        <v>2007</v>
      </c>
    </row>
    <row r="192" spans="2:10" x14ac:dyDescent="0.2">
      <c r="C192" s="1">
        <v>2008</v>
      </c>
      <c r="J192" s="1">
        <v>30000</v>
      </c>
    </row>
    <row r="193" spans="1:10" x14ac:dyDescent="0.2">
      <c r="C193" s="1">
        <v>2009</v>
      </c>
      <c r="J193" s="1" t="s">
        <v>1930</v>
      </c>
    </row>
    <row r="194" spans="1:10" x14ac:dyDescent="0.2">
      <c r="B194" s="290"/>
      <c r="C194" s="291">
        <v>2016</v>
      </c>
      <c r="D194" s="291" t="s">
        <v>1758</v>
      </c>
      <c r="E194" s="291" t="s">
        <v>1761</v>
      </c>
      <c r="F194" s="291"/>
      <c r="G194" s="291"/>
      <c r="H194" s="291"/>
      <c r="I194" s="291"/>
      <c r="J194" s="291"/>
    </row>
    <row r="195" spans="1:10" ht="12" customHeight="1" x14ac:dyDescent="0.2">
      <c r="A195" t="s">
        <v>220</v>
      </c>
      <c r="B195" s="3" t="s">
        <v>223</v>
      </c>
      <c r="C195" s="1">
        <v>1973</v>
      </c>
      <c r="D195" s="24" t="s">
        <v>65</v>
      </c>
      <c r="E195" s="1" t="s">
        <v>268</v>
      </c>
      <c r="H195" s="1">
        <v>8000</v>
      </c>
      <c r="I195" s="1">
        <v>10000</v>
      </c>
      <c r="J195" s="1">
        <v>12000</v>
      </c>
    </row>
    <row r="196" spans="1:10" x14ac:dyDescent="0.2">
      <c r="D196" s="24" t="s">
        <v>65</v>
      </c>
      <c r="E196" s="1" t="s">
        <v>267</v>
      </c>
      <c r="H196" s="1">
        <v>8000</v>
      </c>
      <c r="I196" s="1">
        <v>10000</v>
      </c>
      <c r="J196" s="1">
        <v>12000</v>
      </c>
    </row>
    <row r="197" spans="1:10" x14ac:dyDescent="0.2">
      <c r="D197" s="24" t="s">
        <v>65</v>
      </c>
      <c r="E197" s="1" t="s">
        <v>265</v>
      </c>
      <c r="H197" s="1">
        <v>8000</v>
      </c>
      <c r="I197" s="1">
        <v>10000</v>
      </c>
      <c r="J197" s="1">
        <v>12000</v>
      </c>
    </row>
    <row r="198" spans="1:10" x14ac:dyDescent="0.2">
      <c r="C198" s="11"/>
      <c r="D198" s="24" t="s">
        <v>65</v>
      </c>
      <c r="E198" s="1" t="s">
        <v>266</v>
      </c>
      <c r="H198" s="1">
        <v>8000</v>
      </c>
      <c r="I198" s="1">
        <v>10000</v>
      </c>
      <c r="J198" s="1">
        <v>12000</v>
      </c>
    </row>
    <row r="199" spans="1:10" x14ac:dyDescent="0.2">
      <c r="C199" s="11"/>
      <c r="D199" s="1" t="s">
        <v>64</v>
      </c>
      <c r="E199" s="1" t="s">
        <v>968</v>
      </c>
    </row>
    <row r="200" spans="1:10" x14ac:dyDescent="0.2">
      <c r="C200" s="11"/>
      <c r="D200" s="1" t="s">
        <v>64</v>
      </c>
      <c r="E200" s="1" t="s">
        <v>969</v>
      </c>
    </row>
    <row r="201" spans="1:10" x14ac:dyDescent="0.2">
      <c r="A201" t="s">
        <v>221</v>
      </c>
      <c r="B201" s="3" t="s">
        <v>224</v>
      </c>
      <c r="C201" s="1">
        <v>1991</v>
      </c>
      <c r="D201" s="20"/>
      <c r="E201" s="1" t="s">
        <v>226</v>
      </c>
    </row>
    <row r="202" spans="1:10" x14ac:dyDescent="0.2">
      <c r="A202" t="s">
        <v>222</v>
      </c>
      <c r="B202" s="3" t="s">
        <v>225</v>
      </c>
      <c r="C202" s="1">
        <v>1993</v>
      </c>
      <c r="D202" s="20"/>
    </row>
    <row r="203" spans="1:10" x14ac:dyDescent="0.2">
      <c r="B203" s="3">
        <v>1</v>
      </c>
      <c r="C203" s="1">
        <v>2012</v>
      </c>
      <c r="D203" s="20"/>
      <c r="E203" s="1" t="s">
        <v>514</v>
      </c>
      <c r="J203" s="1">
        <v>700</v>
      </c>
    </row>
    <row r="204" spans="1:10" x14ac:dyDescent="0.2">
      <c r="B204" s="3">
        <v>10</v>
      </c>
      <c r="C204" s="1">
        <v>2013</v>
      </c>
      <c r="D204" s="1" t="s">
        <v>64</v>
      </c>
      <c r="E204" s="1" t="s">
        <v>693</v>
      </c>
      <c r="J204" s="11" t="s">
        <v>135</v>
      </c>
    </row>
    <row r="205" spans="1:10" x14ac:dyDescent="0.2">
      <c r="B205" s="3">
        <v>10</v>
      </c>
      <c r="C205" s="1">
        <v>2013</v>
      </c>
      <c r="D205" s="11" t="s">
        <v>163</v>
      </c>
      <c r="E205" s="11" t="s">
        <v>692</v>
      </c>
      <c r="J205" s="1">
        <v>15000</v>
      </c>
    </row>
    <row r="206" spans="1:10" x14ac:dyDescent="0.2">
      <c r="B206" s="3">
        <v>10000</v>
      </c>
      <c r="C206" s="1">
        <v>2019</v>
      </c>
      <c r="D206" s="11" t="s">
        <v>64</v>
      </c>
      <c r="E206" s="11" t="s">
        <v>1679</v>
      </c>
      <c r="J206" s="1">
        <v>1500</v>
      </c>
    </row>
    <row r="209" spans="2:10" x14ac:dyDescent="0.2">
      <c r="B209" s="3" t="s">
        <v>1117</v>
      </c>
    </row>
    <row r="210" spans="2:10" x14ac:dyDescent="0.2">
      <c r="B210" s="3">
        <v>500</v>
      </c>
      <c r="D210" s="1" t="s">
        <v>64</v>
      </c>
      <c r="J210" s="1">
        <v>2300</v>
      </c>
    </row>
    <row r="211" spans="2:10" x14ac:dyDescent="0.2">
      <c r="B211" s="3">
        <v>1000</v>
      </c>
      <c r="D211" s="397" t="s">
        <v>64</v>
      </c>
    </row>
    <row r="212" spans="2:10" x14ac:dyDescent="0.2">
      <c r="B212" s="3">
        <v>2000</v>
      </c>
      <c r="D212" s="397" t="s">
        <v>64</v>
      </c>
    </row>
    <row r="213" spans="2:10" x14ac:dyDescent="0.2">
      <c r="B213" s="3">
        <v>5000</v>
      </c>
      <c r="D213" s="397" t="s">
        <v>64</v>
      </c>
    </row>
    <row r="214" spans="2:10" x14ac:dyDescent="0.2">
      <c r="B214" s="3" t="s">
        <v>1896</v>
      </c>
    </row>
    <row r="215" spans="2:10" x14ac:dyDescent="0.2">
      <c r="B215" s="401">
        <v>500</v>
      </c>
      <c r="D215" s="1" t="s">
        <v>64</v>
      </c>
    </row>
    <row r="217" spans="2:10" x14ac:dyDescent="0.2">
      <c r="G217" s="11"/>
    </row>
    <row r="218" spans="2:10" x14ac:dyDescent="0.2">
      <c r="G218" s="11"/>
      <c r="H218" s="26"/>
    </row>
    <row r="219" spans="2:10" x14ac:dyDescent="0.2">
      <c r="G219" s="11"/>
      <c r="H219" s="26"/>
    </row>
    <row r="220" spans="2:10" x14ac:dyDescent="0.2">
      <c r="G220" s="11"/>
      <c r="H220" s="26"/>
    </row>
    <row r="221" spans="2:10" x14ac:dyDescent="0.2">
      <c r="D221" s="1" t="s">
        <v>957</v>
      </c>
      <c r="G221" s="11"/>
      <c r="H221" s="26"/>
    </row>
    <row r="222" spans="2:10" x14ac:dyDescent="0.2">
      <c r="G222" s="11"/>
      <c r="H222" s="26"/>
    </row>
    <row r="223" spans="2:10" x14ac:dyDescent="0.2">
      <c r="G223" s="11"/>
      <c r="H223" s="26"/>
    </row>
    <row r="224" spans="2:10" x14ac:dyDescent="0.2">
      <c r="G224" s="11"/>
      <c r="H224" s="26"/>
    </row>
    <row r="225" spans="7:8" x14ac:dyDescent="0.2">
      <c r="G225" s="11"/>
      <c r="H225" s="26"/>
    </row>
  </sheetData>
  <phoneticPr fontId="3" type="noConversion"/>
  <pageMargins left="0.37" right="0.35" top="0.42" bottom="0.44" header="0.42" footer="0.4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3"/>
  <sheetViews>
    <sheetView workbookViewId="0">
      <pane ySplit="1" topLeftCell="A110" activePane="bottomLeft" state="frozen"/>
      <selection pane="bottomLeft" activeCell="D85" sqref="D85"/>
    </sheetView>
  </sheetViews>
  <sheetFormatPr defaultColWidth="9.140625" defaultRowHeight="12.75" x14ac:dyDescent="0.2"/>
  <cols>
    <col min="1" max="1" width="6.7109375" customWidth="1"/>
    <col min="2" max="2" width="8.28515625" style="3" customWidth="1"/>
    <col min="3" max="3" width="6.7109375" style="11" customWidth="1"/>
    <col min="4" max="4" width="39.85546875" style="3" customWidth="1"/>
    <col min="5" max="5" width="17.7109375" style="11" customWidth="1"/>
    <col min="6" max="6" width="19.5703125" style="11" customWidth="1"/>
    <col min="7" max="7" width="36.42578125" style="11" customWidth="1"/>
    <col min="9" max="16384" width="9.140625" style="1"/>
  </cols>
  <sheetData>
    <row r="1" spans="1:16" x14ac:dyDescent="0.2">
      <c r="A1" s="2" t="s">
        <v>591</v>
      </c>
      <c r="B1" s="2" t="s">
        <v>1703</v>
      </c>
      <c r="C1" s="2" t="s">
        <v>1708</v>
      </c>
      <c r="D1" s="2" t="s">
        <v>0</v>
      </c>
      <c r="E1" s="2" t="s">
        <v>1</v>
      </c>
      <c r="F1" s="2" t="s">
        <v>290</v>
      </c>
      <c r="G1" s="2" t="s">
        <v>2</v>
      </c>
      <c r="H1" s="2" t="s">
        <v>598</v>
      </c>
      <c r="I1" s="2" t="s">
        <v>89</v>
      </c>
      <c r="J1" s="2" t="s">
        <v>67</v>
      </c>
      <c r="K1" s="2" t="s">
        <v>62</v>
      </c>
      <c r="L1" s="2" t="s">
        <v>69</v>
      </c>
      <c r="M1" s="2" t="s">
        <v>65</v>
      </c>
      <c r="N1" s="2" t="s">
        <v>64</v>
      </c>
    </row>
    <row r="2" spans="1:16" x14ac:dyDescent="0.2">
      <c r="A2" s="76" t="s">
        <v>1705</v>
      </c>
      <c r="B2" s="3" t="s">
        <v>94</v>
      </c>
      <c r="C2" s="11">
        <v>100</v>
      </c>
      <c r="D2" s="74" t="s">
        <v>850</v>
      </c>
      <c r="E2" s="11">
        <v>1849</v>
      </c>
      <c r="J2" s="512" t="s">
        <v>2068</v>
      </c>
      <c r="K2" s="512" t="s">
        <v>2068</v>
      </c>
      <c r="L2" s="512" t="s">
        <v>2068</v>
      </c>
      <c r="M2" s="512" t="s">
        <v>2068</v>
      </c>
      <c r="N2" s="512" t="s">
        <v>2068</v>
      </c>
    </row>
    <row r="3" spans="1:16" s="512" customFormat="1" x14ac:dyDescent="0.2">
      <c r="A3" s="149"/>
      <c r="B3" s="511"/>
      <c r="C3" s="11"/>
      <c r="D3" s="10" t="s">
        <v>2069</v>
      </c>
      <c r="E3" s="11"/>
      <c r="F3" s="11"/>
      <c r="G3" s="11"/>
      <c r="H3"/>
      <c r="N3" s="512" t="s">
        <v>2070</v>
      </c>
      <c r="P3" s="512" t="s">
        <v>2067</v>
      </c>
    </row>
    <row r="4" spans="1:16" x14ac:dyDescent="0.2">
      <c r="A4" s="76" t="s">
        <v>672</v>
      </c>
      <c r="B4" s="3" t="s">
        <v>95</v>
      </c>
      <c r="C4" s="11">
        <v>86</v>
      </c>
      <c r="D4" s="74" t="s">
        <v>673</v>
      </c>
      <c r="E4" s="11">
        <v>1848</v>
      </c>
      <c r="F4" s="11" t="s">
        <v>67</v>
      </c>
      <c r="H4" s="1">
        <v>48000</v>
      </c>
      <c r="J4" s="1">
        <v>40000</v>
      </c>
      <c r="K4" s="1">
        <v>100000</v>
      </c>
      <c r="L4" s="1">
        <v>200000</v>
      </c>
      <c r="M4" s="1">
        <v>250000</v>
      </c>
      <c r="N4" s="1">
        <v>300000</v>
      </c>
    </row>
    <row r="5" spans="1:16" x14ac:dyDescent="0.2">
      <c r="D5" s="10" t="s">
        <v>499</v>
      </c>
      <c r="J5" s="77" t="s">
        <v>674</v>
      </c>
      <c r="K5" s="77" t="s">
        <v>675</v>
      </c>
      <c r="L5" s="78" t="s">
        <v>676</v>
      </c>
      <c r="M5" s="77"/>
      <c r="N5" s="77" t="s">
        <v>677</v>
      </c>
    </row>
    <row r="6" spans="1:16" x14ac:dyDescent="0.2">
      <c r="D6" s="10" t="s">
        <v>679</v>
      </c>
      <c r="K6" s="1">
        <v>2000</v>
      </c>
      <c r="L6" s="1">
        <v>4000</v>
      </c>
      <c r="M6" s="1">
        <v>5000</v>
      </c>
      <c r="N6" s="1">
        <v>6000</v>
      </c>
    </row>
    <row r="7" spans="1:16" s="499" customFormat="1" x14ac:dyDescent="0.2">
      <c r="A7"/>
      <c r="B7" s="498"/>
      <c r="C7" s="11"/>
      <c r="D7" s="10" t="s">
        <v>2032</v>
      </c>
      <c r="E7" s="11"/>
      <c r="F7" s="11"/>
      <c r="G7" s="11"/>
      <c r="H7"/>
      <c r="K7" s="499">
        <v>3000</v>
      </c>
    </row>
    <row r="8" spans="1:16" x14ac:dyDescent="0.2">
      <c r="D8" s="10" t="s">
        <v>678</v>
      </c>
    </row>
    <row r="9" spans="1:16" x14ac:dyDescent="0.2">
      <c r="A9" s="76" t="s">
        <v>1707</v>
      </c>
      <c r="B9" s="3" t="s">
        <v>96</v>
      </c>
      <c r="C9" s="11">
        <v>100</v>
      </c>
      <c r="D9" s="74" t="s">
        <v>673</v>
      </c>
      <c r="E9" s="11">
        <v>1849</v>
      </c>
      <c r="J9" s="1" t="s">
        <v>2068</v>
      </c>
      <c r="K9" s="512" t="s">
        <v>2068</v>
      </c>
      <c r="L9" s="512" t="s">
        <v>2068</v>
      </c>
      <c r="M9" s="512" t="s">
        <v>2068</v>
      </c>
      <c r="N9" s="512" t="s">
        <v>2068</v>
      </c>
    </row>
    <row r="10" spans="1:16" s="284" customFormat="1" x14ac:dyDescent="0.2">
      <c r="A10" s="149"/>
      <c r="B10" s="283"/>
      <c r="C10" s="11"/>
      <c r="D10" s="10" t="s">
        <v>2071</v>
      </c>
      <c r="E10" s="11"/>
      <c r="F10" s="11"/>
      <c r="G10" s="11"/>
      <c r="H10"/>
      <c r="N10" s="284">
        <v>200000</v>
      </c>
      <c r="P10" s="512" t="s">
        <v>2067</v>
      </c>
    </row>
    <row r="11" spans="1:16" s="284" customFormat="1" x14ac:dyDescent="0.2">
      <c r="A11" s="149"/>
      <c r="B11" s="283"/>
      <c r="C11" s="11"/>
      <c r="D11" s="10" t="s">
        <v>2069</v>
      </c>
      <c r="E11" s="11"/>
      <c r="F11" s="11"/>
      <c r="G11" s="11"/>
      <c r="H11"/>
      <c r="N11" s="284" t="s">
        <v>2070</v>
      </c>
      <c r="P11" s="284" t="s">
        <v>2067</v>
      </c>
    </row>
    <row r="12" spans="1:16" x14ac:dyDescent="0.2">
      <c r="A12" s="76" t="s">
        <v>640</v>
      </c>
      <c r="B12" s="3" t="s">
        <v>277</v>
      </c>
      <c r="C12" s="11">
        <v>60</v>
      </c>
      <c r="D12" s="74" t="s">
        <v>165</v>
      </c>
      <c r="E12" s="11">
        <v>1848</v>
      </c>
      <c r="F12" s="11" t="s">
        <v>65</v>
      </c>
      <c r="G12" s="11" t="s">
        <v>8</v>
      </c>
      <c r="J12" s="1">
        <v>5000</v>
      </c>
      <c r="K12" s="1">
        <v>15000</v>
      </c>
      <c r="L12" s="1">
        <v>30000</v>
      </c>
      <c r="M12" s="1">
        <v>40000</v>
      </c>
      <c r="N12" s="1">
        <v>50000</v>
      </c>
    </row>
    <row r="13" spans="1:16" x14ac:dyDescent="0.2">
      <c r="D13" s="10" t="s">
        <v>641</v>
      </c>
      <c r="G13" s="16" t="s">
        <v>669</v>
      </c>
    </row>
    <row r="14" spans="1:16" x14ac:dyDescent="0.2">
      <c r="D14" s="10" t="s">
        <v>642</v>
      </c>
      <c r="G14" s="16"/>
    </row>
    <row r="15" spans="1:16" x14ac:dyDescent="0.2">
      <c r="D15" s="10" t="s">
        <v>9</v>
      </c>
    </row>
    <row r="16" spans="1:16" x14ac:dyDescent="0.2">
      <c r="D16" s="10" t="s">
        <v>643</v>
      </c>
    </row>
    <row r="17" spans="4:16" x14ac:dyDescent="0.2">
      <c r="D17" s="10" t="s">
        <v>644</v>
      </c>
    </row>
    <row r="18" spans="4:16" x14ac:dyDescent="0.2">
      <c r="D18" s="10" t="s">
        <v>645</v>
      </c>
    </row>
    <row r="19" spans="4:16" x14ac:dyDescent="0.2">
      <c r="D19" s="10" t="s">
        <v>646</v>
      </c>
    </row>
    <row r="20" spans="4:16" x14ac:dyDescent="0.2">
      <c r="D20" s="10" t="s">
        <v>647</v>
      </c>
      <c r="N20" s="68" t="s">
        <v>2052</v>
      </c>
      <c r="P20" s="7" t="s">
        <v>670</v>
      </c>
    </row>
    <row r="21" spans="4:16" x14ac:dyDescent="0.2">
      <c r="D21" s="10" t="s">
        <v>648</v>
      </c>
    </row>
    <row r="22" spans="4:16" x14ac:dyDescent="0.2">
      <c r="D22" s="10" t="s">
        <v>649</v>
      </c>
    </row>
    <row r="23" spans="4:16" x14ac:dyDescent="0.2">
      <c r="D23" s="10" t="s">
        <v>650</v>
      </c>
      <c r="F23" s="11" t="s">
        <v>715</v>
      </c>
      <c r="N23" s="68" t="s">
        <v>2052</v>
      </c>
      <c r="P23" s="4" t="s">
        <v>1262</v>
      </c>
    </row>
    <row r="24" spans="4:16" x14ac:dyDescent="0.2">
      <c r="D24" s="10" t="s">
        <v>651</v>
      </c>
    </row>
    <row r="25" spans="4:16" x14ac:dyDescent="0.2">
      <c r="D25" s="10" t="s">
        <v>652</v>
      </c>
    </row>
    <row r="26" spans="4:16" x14ac:dyDescent="0.2">
      <c r="D26" s="10" t="s">
        <v>653</v>
      </c>
    </row>
    <row r="27" spans="4:16" x14ac:dyDescent="0.2">
      <c r="D27" s="10" t="s">
        <v>654</v>
      </c>
    </row>
    <row r="28" spans="4:16" x14ac:dyDescent="0.2">
      <c r="D28" s="10" t="s">
        <v>655</v>
      </c>
    </row>
    <row r="29" spans="4:16" x14ac:dyDescent="0.2">
      <c r="D29" s="10" t="s">
        <v>656</v>
      </c>
    </row>
    <row r="30" spans="4:16" x14ac:dyDescent="0.2">
      <c r="D30" s="10" t="s">
        <v>657</v>
      </c>
      <c r="N30" s="68" t="s">
        <v>2052</v>
      </c>
      <c r="P30" s="7" t="s">
        <v>1263</v>
      </c>
    </row>
    <row r="31" spans="4:16" x14ac:dyDescent="0.2">
      <c r="D31" s="10" t="s">
        <v>658</v>
      </c>
      <c r="F31" s="11" t="s">
        <v>715</v>
      </c>
      <c r="N31" s="68"/>
      <c r="P31" s="4" t="s">
        <v>1264</v>
      </c>
    </row>
    <row r="32" spans="4:16" x14ac:dyDescent="0.2">
      <c r="D32" s="10" t="s">
        <v>659</v>
      </c>
    </row>
    <row r="33" spans="1:16" x14ac:dyDescent="0.2">
      <c r="D33" s="10" t="s">
        <v>660</v>
      </c>
    </row>
    <row r="34" spans="1:16" x14ac:dyDescent="0.2">
      <c r="D34" s="10" t="s">
        <v>799</v>
      </c>
    </row>
    <row r="35" spans="1:16" x14ac:dyDescent="0.2">
      <c r="D35" s="10" t="s">
        <v>661</v>
      </c>
    </row>
    <row r="36" spans="1:16" x14ac:dyDescent="0.2">
      <c r="D36" s="10" t="s">
        <v>662</v>
      </c>
    </row>
    <row r="37" spans="1:16" x14ac:dyDescent="0.2">
      <c r="D37" s="10" t="s">
        <v>663</v>
      </c>
    </row>
    <row r="38" spans="1:16" x14ac:dyDescent="0.2">
      <c r="D38" s="10" t="s">
        <v>664</v>
      </c>
    </row>
    <row r="39" spans="1:16" x14ac:dyDescent="0.2">
      <c r="D39" s="10" t="s">
        <v>665</v>
      </c>
      <c r="J39" s="1">
        <v>60000</v>
      </c>
      <c r="K39" s="1">
        <v>80000</v>
      </c>
      <c r="L39" s="1">
        <v>120000</v>
      </c>
      <c r="M39" s="1">
        <v>135000</v>
      </c>
      <c r="N39" s="1">
        <v>150000</v>
      </c>
    </row>
    <row r="40" spans="1:16" x14ac:dyDescent="0.2">
      <c r="D40" s="10" t="s">
        <v>666</v>
      </c>
    </row>
    <row r="41" spans="1:16" x14ac:dyDescent="0.2">
      <c r="D41" s="10" t="s">
        <v>667</v>
      </c>
      <c r="J41" s="1">
        <v>40000</v>
      </c>
      <c r="K41" s="1">
        <v>60000</v>
      </c>
      <c r="L41" s="1">
        <v>80000</v>
      </c>
      <c r="M41" s="1">
        <v>90000</v>
      </c>
      <c r="N41" s="1">
        <v>100000</v>
      </c>
    </row>
    <row r="42" spans="1:16" x14ac:dyDescent="0.2">
      <c r="D42" s="10" t="s">
        <v>668</v>
      </c>
    </row>
    <row r="43" spans="1:16" x14ac:dyDescent="0.2">
      <c r="D43" s="10" t="s">
        <v>671</v>
      </c>
    </row>
    <row r="44" spans="1:16" x14ac:dyDescent="0.2">
      <c r="A44" s="76" t="s">
        <v>1709</v>
      </c>
      <c r="B44" s="3" t="s">
        <v>97</v>
      </c>
      <c r="C44" s="11">
        <v>100</v>
      </c>
      <c r="D44" s="74" t="s">
        <v>165</v>
      </c>
      <c r="E44" s="11">
        <v>1849</v>
      </c>
      <c r="G44" s="11" t="s">
        <v>1695</v>
      </c>
      <c r="J44" s="1" t="s">
        <v>2065</v>
      </c>
      <c r="K44" s="1" t="s">
        <v>2066</v>
      </c>
      <c r="L44" s="1" t="s">
        <v>2058</v>
      </c>
      <c r="M44" s="1" t="s">
        <v>2058</v>
      </c>
      <c r="N44" s="1" t="s">
        <v>2058</v>
      </c>
      <c r="P44" s="1" t="s">
        <v>2067</v>
      </c>
    </row>
    <row r="45" spans="1:16" s="512" customFormat="1" x14ac:dyDescent="0.2">
      <c r="A45" s="149"/>
      <c r="B45" s="511"/>
      <c r="C45" s="11"/>
      <c r="D45" s="10" t="s">
        <v>2069</v>
      </c>
      <c r="E45" s="11"/>
      <c r="F45" s="11"/>
      <c r="G45" s="11"/>
      <c r="H45"/>
      <c r="N45" s="512" t="s">
        <v>2070</v>
      </c>
      <c r="P45" s="512" t="s">
        <v>2067</v>
      </c>
    </row>
    <row r="46" spans="1:16" x14ac:dyDescent="0.2">
      <c r="A46" s="76" t="s">
        <v>1704</v>
      </c>
      <c r="B46" s="3" t="s">
        <v>98</v>
      </c>
      <c r="C46" s="11">
        <v>97</v>
      </c>
      <c r="D46" s="74" t="s">
        <v>165</v>
      </c>
      <c r="E46" s="11">
        <v>1849</v>
      </c>
      <c r="J46" s="1">
        <v>3000000</v>
      </c>
      <c r="K46" s="1">
        <v>4000000</v>
      </c>
      <c r="N46" s="1" t="s">
        <v>2053</v>
      </c>
    </row>
    <row r="47" spans="1:16" s="284" customFormat="1" x14ac:dyDescent="0.2">
      <c r="A47" s="149"/>
      <c r="B47" s="283"/>
      <c r="C47" s="11"/>
      <c r="D47" s="10" t="s">
        <v>1710</v>
      </c>
      <c r="E47" s="11"/>
      <c r="F47" s="11"/>
      <c r="G47" s="11"/>
      <c r="H47"/>
    </row>
    <row r="48" spans="1:16" x14ac:dyDescent="0.2">
      <c r="A48" s="76" t="s">
        <v>617</v>
      </c>
      <c r="B48" s="3" t="s">
        <v>278</v>
      </c>
      <c r="C48" s="11">
        <v>48</v>
      </c>
      <c r="D48" s="74" t="s">
        <v>618</v>
      </c>
      <c r="E48" s="11">
        <v>1848</v>
      </c>
      <c r="F48" s="11" t="s">
        <v>191</v>
      </c>
      <c r="G48" s="11" t="s">
        <v>126</v>
      </c>
      <c r="J48" s="1">
        <v>4500</v>
      </c>
      <c r="K48" s="1">
        <v>9000</v>
      </c>
      <c r="L48" s="1">
        <v>15000</v>
      </c>
      <c r="M48" s="1">
        <v>21000</v>
      </c>
      <c r="N48" s="1">
        <v>27000</v>
      </c>
    </row>
    <row r="49" spans="4:14" x14ac:dyDescent="0.2">
      <c r="D49" s="10" t="s">
        <v>499</v>
      </c>
      <c r="N49" s="68" t="s">
        <v>2049</v>
      </c>
    </row>
    <row r="50" spans="4:14" x14ac:dyDescent="0.2">
      <c r="D50" s="10" t="s">
        <v>128</v>
      </c>
      <c r="G50" s="10" t="s">
        <v>634</v>
      </c>
      <c r="N50" s="68" t="s">
        <v>2048</v>
      </c>
    </row>
    <row r="51" spans="4:14" x14ac:dyDescent="0.2">
      <c r="D51" s="10" t="s">
        <v>619</v>
      </c>
    </row>
    <row r="52" spans="4:14" x14ac:dyDescent="0.2">
      <c r="D52" s="10" t="s">
        <v>620</v>
      </c>
    </row>
    <row r="53" spans="4:14" x14ac:dyDescent="0.2">
      <c r="D53" s="10" t="s">
        <v>621</v>
      </c>
    </row>
    <row r="54" spans="4:14" x14ac:dyDescent="0.2">
      <c r="D54" s="10" t="s">
        <v>622</v>
      </c>
    </row>
    <row r="55" spans="4:14" x14ac:dyDescent="0.2">
      <c r="D55" s="10" t="s">
        <v>623</v>
      </c>
    </row>
    <row r="56" spans="4:14" x14ac:dyDescent="0.2">
      <c r="D56" s="10" t="s">
        <v>609</v>
      </c>
    </row>
    <row r="57" spans="4:14" x14ac:dyDescent="0.2">
      <c r="D57" s="10" t="s">
        <v>610</v>
      </c>
    </row>
    <row r="58" spans="4:14" x14ac:dyDescent="0.2">
      <c r="D58" s="10" t="s">
        <v>624</v>
      </c>
    </row>
    <row r="59" spans="4:14" x14ac:dyDescent="0.2">
      <c r="D59" s="10" t="s">
        <v>625</v>
      </c>
    </row>
    <row r="60" spans="4:14" x14ac:dyDescent="0.2">
      <c r="D60" s="10" t="s">
        <v>626</v>
      </c>
    </row>
    <row r="61" spans="4:14" x14ac:dyDescent="0.2">
      <c r="D61" s="10" t="s">
        <v>627</v>
      </c>
    </row>
    <row r="62" spans="4:14" x14ac:dyDescent="0.2">
      <c r="F62" s="11" t="s">
        <v>191</v>
      </c>
      <c r="G62" s="10" t="s">
        <v>127</v>
      </c>
      <c r="J62" s="1">
        <v>3000</v>
      </c>
      <c r="K62" s="1">
        <v>5800</v>
      </c>
      <c r="L62" s="1">
        <v>10000</v>
      </c>
      <c r="M62" s="1">
        <v>13500</v>
      </c>
      <c r="N62" s="1">
        <v>17000</v>
      </c>
    </row>
    <row r="63" spans="4:14" x14ac:dyDescent="0.2">
      <c r="D63" s="10" t="s">
        <v>499</v>
      </c>
    </row>
    <row r="64" spans="4:14" x14ac:dyDescent="0.2">
      <c r="D64" s="10" t="s">
        <v>628</v>
      </c>
      <c r="G64" s="10" t="s">
        <v>634</v>
      </c>
      <c r="N64" s="68" t="s">
        <v>2050</v>
      </c>
    </row>
    <row r="65" spans="1:16" x14ac:dyDescent="0.2">
      <c r="D65" s="10" t="s">
        <v>619</v>
      </c>
    </row>
    <row r="66" spans="1:16" x14ac:dyDescent="0.2">
      <c r="D66" s="10" t="s">
        <v>633</v>
      </c>
    </row>
    <row r="67" spans="1:16" x14ac:dyDescent="0.2">
      <c r="D67" s="10" t="s">
        <v>629</v>
      </c>
    </row>
    <row r="68" spans="1:16" x14ac:dyDescent="0.2">
      <c r="D68" s="10" t="s">
        <v>630</v>
      </c>
      <c r="F68" s="11" t="s">
        <v>87</v>
      </c>
    </row>
    <row r="69" spans="1:16" x14ac:dyDescent="0.2">
      <c r="D69" s="10" t="s">
        <v>631</v>
      </c>
    </row>
    <row r="70" spans="1:16" x14ac:dyDescent="0.2">
      <c r="D70" s="10" t="s">
        <v>632</v>
      </c>
    </row>
    <row r="71" spans="1:16" x14ac:dyDescent="0.2">
      <c r="D71" s="10" t="s">
        <v>1259</v>
      </c>
      <c r="F71" s="11" t="s">
        <v>67</v>
      </c>
    </row>
    <row r="72" spans="1:16" x14ac:dyDescent="0.2">
      <c r="A72" s="76" t="s">
        <v>1706</v>
      </c>
      <c r="B72" s="3" t="s">
        <v>99</v>
      </c>
      <c r="C72" s="11">
        <v>100</v>
      </c>
      <c r="D72" s="74" t="s">
        <v>618</v>
      </c>
      <c r="G72" s="11" t="s">
        <v>1695</v>
      </c>
      <c r="J72" s="1" t="s">
        <v>2064</v>
      </c>
      <c r="K72" s="1" t="s">
        <v>2065</v>
      </c>
      <c r="L72" s="1" t="s">
        <v>2058</v>
      </c>
      <c r="M72" s="1" t="s">
        <v>2058</v>
      </c>
      <c r="N72" s="1" t="s">
        <v>2058</v>
      </c>
      <c r="P72" s="1" t="s">
        <v>2067</v>
      </c>
    </row>
    <row r="73" spans="1:16" s="512" customFormat="1" x14ac:dyDescent="0.2">
      <c r="A73" s="149"/>
      <c r="B73" s="511"/>
      <c r="C73" s="11"/>
      <c r="D73" s="10" t="s">
        <v>2069</v>
      </c>
      <c r="E73" s="11"/>
      <c r="F73" s="11"/>
      <c r="G73" s="11"/>
      <c r="H73"/>
      <c r="N73" s="512" t="s">
        <v>2070</v>
      </c>
      <c r="P73" s="512" t="s">
        <v>2067</v>
      </c>
    </row>
    <row r="74" spans="1:16" x14ac:dyDescent="0.2">
      <c r="A74" s="49" t="s">
        <v>592</v>
      </c>
      <c r="B74" s="3" t="s">
        <v>100</v>
      </c>
      <c r="C74" s="11">
        <v>58</v>
      </c>
      <c r="D74" s="74" t="s">
        <v>593</v>
      </c>
      <c r="E74" s="11">
        <v>1848</v>
      </c>
      <c r="F74" s="11" t="s">
        <v>69</v>
      </c>
      <c r="G74" s="11" t="s">
        <v>8</v>
      </c>
      <c r="H74" s="1">
        <v>12000</v>
      </c>
      <c r="J74" s="1">
        <v>10000</v>
      </c>
      <c r="K74" s="1">
        <v>26000</v>
      </c>
      <c r="L74" s="1">
        <v>52000</v>
      </c>
      <c r="M74" s="1">
        <v>76000</v>
      </c>
      <c r="N74" s="1">
        <v>100000</v>
      </c>
    </row>
    <row r="75" spans="1:16" x14ac:dyDescent="0.2">
      <c r="D75" s="10" t="s">
        <v>594</v>
      </c>
      <c r="G75" s="16" t="s">
        <v>681</v>
      </c>
      <c r="J75" s="16">
        <f>(J74*2)</f>
        <v>20000</v>
      </c>
      <c r="K75" s="16">
        <f>(K74*1.5)</f>
        <v>39000</v>
      </c>
      <c r="L75" s="16">
        <f>(L74*1.25)</f>
        <v>65000</v>
      </c>
      <c r="M75" s="16">
        <f>(M74*1.22)</f>
        <v>92720</v>
      </c>
      <c r="N75" s="16">
        <f>(N74*1.2)</f>
        <v>120000</v>
      </c>
    </row>
    <row r="76" spans="1:16" x14ac:dyDescent="0.2">
      <c r="D76" s="10" t="s">
        <v>595</v>
      </c>
      <c r="G76" s="16" t="s">
        <v>681</v>
      </c>
      <c r="J76" s="16">
        <f>(J74*2.86)</f>
        <v>28600</v>
      </c>
      <c r="K76" s="16">
        <f>(K74*2.5)</f>
        <v>65000</v>
      </c>
      <c r="L76" s="16">
        <f>(L74*1.65)</f>
        <v>85800</v>
      </c>
      <c r="M76" s="16">
        <f>(M74*1.64)</f>
        <v>124639.99999999999</v>
      </c>
      <c r="N76" s="16">
        <f>(N74*1.64)</f>
        <v>164000</v>
      </c>
    </row>
    <row r="77" spans="1:16" x14ac:dyDescent="0.2">
      <c r="D77" s="10" t="s">
        <v>596</v>
      </c>
      <c r="G77" s="16" t="s">
        <v>681</v>
      </c>
      <c r="J77" s="16">
        <f>(J74*2.86)</f>
        <v>28600</v>
      </c>
      <c r="K77" s="16">
        <f>(K74*2.5)</f>
        <v>65000</v>
      </c>
      <c r="L77" s="16">
        <f>(L74*1.65)</f>
        <v>85800</v>
      </c>
      <c r="M77" s="16">
        <f>(M74*1.64)</f>
        <v>124639.99999999999</v>
      </c>
      <c r="N77" s="16">
        <f>(N74*1.64)</f>
        <v>164000</v>
      </c>
    </row>
    <row r="78" spans="1:16" x14ac:dyDescent="0.2">
      <c r="D78" s="10" t="s">
        <v>597</v>
      </c>
      <c r="G78" s="16" t="s">
        <v>681</v>
      </c>
      <c r="J78" s="16">
        <f>(J74*2)</f>
        <v>20000</v>
      </c>
      <c r="K78" s="16">
        <f>(K74*1.5)</f>
        <v>39000</v>
      </c>
      <c r="L78" s="16">
        <f>(L74*1.25)</f>
        <v>65000</v>
      </c>
      <c r="M78" s="16">
        <f>(M74*1.22)</f>
        <v>92720</v>
      </c>
      <c r="N78" s="16">
        <f>(N74*1.2)</f>
        <v>120000</v>
      </c>
    </row>
    <row r="79" spans="1:16" x14ac:dyDescent="0.2">
      <c r="D79" s="10" t="s">
        <v>716</v>
      </c>
      <c r="G79" s="16" t="s">
        <v>681</v>
      </c>
      <c r="J79" s="16">
        <f>(J74*2)</f>
        <v>20000</v>
      </c>
      <c r="K79" s="16">
        <f>(K74*1.5)</f>
        <v>39000</v>
      </c>
      <c r="L79" s="16">
        <f>(L74*1.25)</f>
        <v>65000</v>
      </c>
      <c r="M79" s="16">
        <f>(M74*1.22)</f>
        <v>92720</v>
      </c>
      <c r="N79" s="16">
        <f>(N74*1.2)</f>
        <v>120000</v>
      </c>
    </row>
    <row r="80" spans="1:16" x14ac:dyDescent="0.2">
      <c r="D80" s="10" t="s">
        <v>1266</v>
      </c>
      <c r="F80" s="11" t="s">
        <v>67</v>
      </c>
      <c r="G80" s="16" t="s">
        <v>681</v>
      </c>
      <c r="J80" s="16">
        <f>(J74*1)</f>
        <v>10000</v>
      </c>
      <c r="K80" s="16">
        <f>(K74*1)</f>
        <v>26000</v>
      </c>
      <c r="L80" s="16">
        <f>(L74*1.25)</f>
        <v>65000</v>
      </c>
      <c r="M80" s="16">
        <f>(M74*1.18)</f>
        <v>89680</v>
      </c>
      <c r="N80" s="16">
        <f>(N74*1.12)</f>
        <v>112000.00000000001</v>
      </c>
    </row>
    <row r="81" spans="1:22" x14ac:dyDescent="0.2">
      <c r="A81" s="76" t="s">
        <v>1711</v>
      </c>
      <c r="B81" s="3" t="s">
        <v>101</v>
      </c>
      <c r="C81" s="11">
        <v>100</v>
      </c>
      <c r="D81" s="74" t="s">
        <v>593</v>
      </c>
      <c r="E81" s="11">
        <v>1849</v>
      </c>
      <c r="G81" s="11" t="s">
        <v>1695</v>
      </c>
      <c r="J81" s="1">
        <v>200000</v>
      </c>
      <c r="K81" s="1">
        <v>400000</v>
      </c>
      <c r="L81" s="1">
        <v>800000</v>
      </c>
      <c r="M81" s="1">
        <v>1000000</v>
      </c>
      <c r="N81" s="1">
        <v>1200000</v>
      </c>
    </row>
    <row r="82" spans="1:22" x14ac:dyDescent="0.2">
      <c r="A82" s="149"/>
      <c r="B82" s="283"/>
      <c r="D82" s="10" t="s">
        <v>1712</v>
      </c>
      <c r="I82" s="284"/>
      <c r="J82" s="284"/>
      <c r="K82" s="284"/>
      <c r="L82" s="284"/>
      <c r="M82" s="284"/>
      <c r="N82" s="284" t="s">
        <v>135</v>
      </c>
      <c r="O82" s="284"/>
      <c r="P82" s="284"/>
      <c r="Q82" s="284"/>
      <c r="R82" s="284"/>
      <c r="S82" s="284"/>
      <c r="T82" s="284"/>
      <c r="U82" s="284"/>
      <c r="V82" s="284"/>
    </row>
    <row r="83" spans="1:22" s="512" customFormat="1" x14ac:dyDescent="0.2">
      <c r="A83" s="149"/>
      <c r="B83" s="511"/>
      <c r="C83" s="11"/>
      <c r="D83" s="10" t="s">
        <v>2069</v>
      </c>
      <c r="E83" s="11"/>
      <c r="F83" s="11"/>
      <c r="G83" s="11"/>
      <c r="H83"/>
      <c r="N83" s="512" t="s">
        <v>2070</v>
      </c>
      <c r="P83" s="512" t="s">
        <v>2067</v>
      </c>
    </row>
    <row r="84" spans="1:22" x14ac:dyDescent="0.2">
      <c r="A84" s="49" t="s">
        <v>1150</v>
      </c>
      <c r="B84" s="3" t="s">
        <v>102</v>
      </c>
      <c r="C84" s="11">
        <v>82</v>
      </c>
      <c r="D84" s="74" t="s">
        <v>1155</v>
      </c>
      <c r="E84" s="11">
        <v>1849</v>
      </c>
      <c r="F84" s="11" t="s">
        <v>137</v>
      </c>
      <c r="G84" s="11" t="s">
        <v>133</v>
      </c>
      <c r="J84" s="1">
        <v>7500</v>
      </c>
      <c r="K84" s="1">
        <v>15000</v>
      </c>
      <c r="L84" s="1">
        <v>30000</v>
      </c>
      <c r="M84" s="1">
        <v>40000</v>
      </c>
      <c r="N84" s="1">
        <v>50000</v>
      </c>
    </row>
    <row r="85" spans="1:22" x14ac:dyDescent="0.2">
      <c r="A85" s="28"/>
      <c r="D85" s="10" t="s">
        <v>1151</v>
      </c>
      <c r="G85" s="1"/>
      <c r="N85" s="1" t="s">
        <v>2055</v>
      </c>
    </row>
    <row r="86" spans="1:22" x14ac:dyDescent="0.2">
      <c r="D86" s="10" t="s">
        <v>134</v>
      </c>
      <c r="G86" s="1"/>
      <c r="J86" s="1">
        <v>15000</v>
      </c>
      <c r="K86" s="1">
        <v>30000</v>
      </c>
      <c r="L86" s="1">
        <v>50000</v>
      </c>
      <c r="M86" s="1">
        <v>60000</v>
      </c>
      <c r="N86" s="1">
        <v>70000</v>
      </c>
    </row>
    <row r="87" spans="1:22" x14ac:dyDescent="0.2">
      <c r="D87" s="10" t="s">
        <v>1152</v>
      </c>
      <c r="G87" s="1"/>
      <c r="N87" s="510" t="s">
        <v>2055</v>
      </c>
    </row>
    <row r="88" spans="1:22" x14ac:dyDescent="0.2">
      <c r="D88" s="10" t="s">
        <v>1153</v>
      </c>
      <c r="G88" s="1"/>
      <c r="N88" s="510" t="s">
        <v>2055</v>
      </c>
    </row>
    <row r="89" spans="1:22" x14ac:dyDescent="0.2">
      <c r="D89" s="10" t="s">
        <v>1156</v>
      </c>
      <c r="G89" s="1"/>
      <c r="N89" s="510" t="s">
        <v>2055</v>
      </c>
    </row>
    <row r="90" spans="1:22" x14ac:dyDescent="0.2">
      <c r="D90" s="10" t="s">
        <v>1154</v>
      </c>
      <c r="G90" s="1"/>
      <c r="N90" s="510" t="s">
        <v>2055</v>
      </c>
    </row>
    <row r="91" spans="1:22" x14ac:dyDescent="0.2">
      <c r="D91" s="10" t="s">
        <v>1157</v>
      </c>
      <c r="G91" s="1"/>
      <c r="N91" s="510" t="s">
        <v>2055</v>
      </c>
    </row>
    <row r="92" spans="1:22" x14ac:dyDescent="0.2">
      <c r="D92" s="10" t="s">
        <v>1158</v>
      </c>
      <c r="G92" s="1"/>
      <c r="M92" s="11"/>
      <c r="N92" s="11" t="s">
        <v>345</v>
      </c>
    </row>
    <row r="93" spans="1:22" x14ac:dyDescent="0.2">
      <c r="D93" s="10" t="s">
        <v>1159</v>
      </c>
      <c r="N93" s="1" t="s">
        <v>2056</v>
      </c>
    </row>
    <row r="94" spans="1:22" s="284" customFormat="1" x14ac:dyDescent="0.2">
      <c r="A94"/>
      <c r="B94" s="3"/>
      <c r="C94" s="11"/>
      <c r="D94" s="10" t="s">
        <v>1160</v>
      </c>
      <c r="E94" s="11"/>
      <c r="F94" s="11"/>
      <c r="G94" s="11"/>
      <c r="H94"/>
      <c r="I94" s="1"/>
      <c r="J94" s="1"/>
      <c r="K94" s="1">
        <v>850</v>
      </c>
      <c r="L94" s="1">
        <v>1700</v>
      </c>
      <c r="M94" s="1">
        <v>2150</v>
      </c>
      <c r="N94" s="1">
        <v>2600</v>
      </c>
      <c r="O94" s="1"/>
      <c r="P94" s="1"/>
      <c r="Q94" s="1"/>
      <c r="R94" s="1"/>
      <c r="S94" s="1"/>
      <c r="T94" s="1"/>
      <c r="U94" s="1"/>
      <c r="V94" s="1"/>
    </row>
    <row r="95" spans="1:22" x14ac:dyDescent="0.2">
      <c r="D95" s="10" t="s">
        <v>2054</v>
      </c>
      <c r="J95" s="1">
        <v>300000</v>
      </c>
      <c r="K95" s="1">
        <v>600000</v>
      </c>
      <c r="L95" s="1" t="s">
        <v>2057</v>
      </c>
      <c r="N95" s="1" t="s">
        <v>2058</v>
      </c>
    </row>
    <row r="96" spans="1:22" x14ac:dyDescent="0.2">
      <c r="D96" s="10" t="s">
        <v>1161</v>
      </c>
      <c r="J96" s="1">
        <v>400000</v>
      </c>
      <c r="K96" s="1">
        <v>700000</v>
      </c>
      <c r="L96" s="1" t="s">
        <v>2057</v>
      </c>
      <c r="N96" s="1" t="s">
        <v>2058</v>
      </c>
    </row>
    <row r="97" spans="1:22" s="510" customFormat="1" x14ac:dyDescent="0.2">
      <c r="A97"/>
      <c r="B97" s="509"/>
      <c r="C97" s="11"/>
      <c r="D97" s="10"/>
      <c r="E97" s="11"/>
      <c r="F97" s="11"/>
      <c r="G97" s="11"/>
      <c r="H97"/>
    </row>
    <row r="98" spans="1:22" x14ac:dyDescent="0.2">
      <c r="A98" s="76" t="s">
        <v>635</v>
      </c>
      <c r="B98" s="3" t="s">
        <v>302</v>
      </c>
      <c r="C98" s="11">
        <v>70</v>
      </c>
      <c r="D98" s="74" t="s">
        <v>636</v>
      </c>
      <c r="E98" s="11" t="s">
        <v>125</v>
      </c>
      <c r="F98" s="11" t="s">
        <v>137</v>
      </c>
      <c r="G98" s="11" t="s">
        <v>8</v>
      </c>
      <c r="I98" s="1">
        <v>4000</v>
      </c>
      <c r="J98" s="1">
        <v>8000</v>
      </c>
      <c r="K98" s="1">
        <v>24000</v>
      </c>
      <c r="L98" s="1">
        <v>57000</v>
      </c>
      <c r="M98" s="1">
        <v>61000</v>
      </c>
      <c r="N98" s="1">
        <v>65000</v>
      </c>
    </row>
    <row r="99" spans="1:22" x14ac:dyDescent="0.2">
      <c r="D99" s="10" t="s">
        <v>637</v>
      </c>
      <c r="G99" s="10" t="s">
        <v>639</v>
      </c>
      <c r="N99" s="1" t="s">
        <v>2042</v>
      </c>
    </row>
    <row r="100" spans="1:22" x14ac:dyDescent="0.2">
      <c r="D100" s="10" t="s">
        <v>638</v>
      </c>
    </row>
    <row r="101" spans="1:22" x14ac:dyDescent="0.2">
      <c r="A101" s="76" t="s">
        <v>1714</v>
      </c>
      <c r="B101" s="283" t="s">
        <v>303</v>
      </c>
      <c r="C101" s="11" t="s">
        <v>135</v>
      </c>
      <c r="D101" s="74" t="s">
        <v>636</v>
      </c>
      <c r="E101" s="11">
        <v>1849</v>
      </c>
      <c r="F101" s="513"/>
      <c r="G101" s="11" t="s">
        <v>1695</v>
      </c>
      <c r="J101" s="1">
        <v>60000</v>
      </c>
      <c r="K101" s="1">
        <v>120000</v>
      </c>
      <c r="L101" s="1">
        <v>200000</v>
      </c>
      <c r="M101" s="1">
        <v>250000</v>
      </c>
      <c r="N101" s="1">
        <v>300000</v>
      </c>
    </row>
    <row r="102" spans="1:22" x14ac:dyDescent="0.2">
      <c r="A102" s="149"/>
      <c r="B102" s="283"/>
      <c r="D102" s="10" t="s">
        <v>1712</v>
      </c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</row>
    <row r="103" spans="1:22" x14ac:dyDescent="0.2">
      <c r="A103" s="149"/>
      <c r="B103" s="283"/>
      <c r="D103" s="10" t="s">
        <v>1715</v>
      </c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</row>
    <row r="104" spans="1:22" x14ac:dyDescent="0.2">
      <c r="A104" s="76" t="s">
        <v>1162</v>
      </c>
      <c r="B104" s="3" t="s">
        <v>103</v>
      </c>
      <c r="C104" s="11">
        <v>58</v>
      </c>
      <c r="D104" s="33" t="s">
        <v>140</v>
      </c>
      <c r="F104" s="11" t="s">
        <v>69</v>
      </c>
      <c r="G104" s="11" t="s">
        <v>8</v>
      </c>
      <c r="J104" s="1">
        <v>2500</v>
      </c>
      <c r="K104" s="1">
        <v>5000</v>
      </c>
      <c r="L104" s="1">
        <v>10000</v>
      </c>
      <c r="M104" s="1">
        <v>15000</v>
      </c>
      <c r="N104" s="1">
        <v>20000</v>
      </c>
    </row>
    <row r="105" spans="1:22" x14ac:dyDescent="0.2">
      <c r="D105" s="10" t="s">
        <v>1163</v>
      </c>
      <c r="F105" s="20"/>
      <c r="G105" s="1"/>
      <c r="J105" s="1">
        <v>25000</v>
      </c>
      <c r="K105" s="1">
        <v>50000</v>
      </c>
      <c r="L105" s="1">
        <v>75000</v>
      </c>
      <c r="M105" s="1">
        <v>87500</v>
      </c>
      <c r="N105" s="1">
        <v>100000</v>
      </c>
    </row>
    <row r="106" spans="1:22" x14ac:dyDescent="0.2">
      <c r="D106" s="10" t="s">
        <v>1170</v>
      </c>
      <c r="F106" s="11" t="s">
        <v>89</v>
      </c>
      <c r="G106" s="1"/>
      <c r="J106" s="1">
        <v>5000</v>
      </c>
      <c r="K106" s="1">
        <v>10000</v>
      </c>
      <c r="L106" s="1">
        <v>20000</v>
      </c>
      <c r="M106" s="1">
        <v>30000</v>
      </c>
      <c r="N106" s="1">
        <v>40000</v>
      </c>
    </row>
    <row r="107" spans="1:22" x14ac:dyDescent="0.2">
      <c r="D107" s="10" t="s">
        <v>1164</v>
      </c>
      <c r="E107" s="1"/>
      <c r="F107" s="20"/>
      <c r="G107" s="1"/>
      <c r="J107" s="1">
        <v>7500</v>
      </c>
      <c r="K107" s="1">
        <v>15000</v>
      </c>
      <c r="L107" s="1">
        <v>30000</v>
      </c>
      <c r="M107" s="1">
        <v>34000</v>
      </c>
      <c r="N107" s="1">
        <v>37500</v>
      </c>
    </row>
    <row r="108" spans="1:22" x14ac:dyDescent="0.2">
      <c r="D108" s="10" t="s">
        <v>1165</v>
      </c>
      <c r="F108" s="11" t="s">
        <v>89</v>
      </c>
      <c r="G108" s="1"/>
      <c r="J108" s="1">
        <v>5000</v>
      </c>
      <c r="K108" s="1">
        <v>10000</v>
      </c>
      <c r="L108" s="1">
        <v>20000</v>
      </c>
      <c r="M108" s="1">
        <v>22500</v>
      </c>
      <c r="N108" s="1">
        <v>25000</v>
      </c>
      <c r="O108" s="4" t="s">
        <v>1265</v>
      </c>
    </row>
    <row r="109" spans="1:22" x14ac:dyDescent="0.2">
      <c r="D109" s="10" t="s">
        <v>1166</v>
      </c>
      <c r="G109" s="1"/>
      <c r="J109" s="1">
        <v>5000</v>
      </c>
      <c r="K109" s="1">
        <v>10000</v>
      </c>
      <c r="L109" s="1">
        <v>20000</v>
      </c>
      <c r="M109" s="1">
        <v>22500</v>
      </c>
      <c r="N109" s="1">
        <v>25000</v>
      </c>
    </row>
    <row r="110" spans="1:22" x14ac:dyDescent="0.2">
      <c r="D110" s="10" t="s">
        <v>1154</v>
      </c>
      <c r="F110" s="11" t="s">
        <v>69</v>
      </c>
      <c r="G110" s="1"/>
      <c r="J110" s="1">
        <v>5000</v>
      </c>
      <c r="K110" s="1">
        <v>10000</v>
      </c>
      <c r="L110" s="1">
        <v>20000</v>
      </c>
      <c r="M110" s="1">
        <v>22500</v>
      </c>
      <c r="N110" s="1">
        <v>25000</v>
      </c>
      <c r="O110" s="4" t="s">
        <v>1828</v>
      </c>
    </row>
    <row r="111" spans="1:22" x14ac:dyDescent="0.2">
      <c r="D111" s="10" t="s">
        <v>667</v>
      </c>
      <c r="F111" s="151"/>
      <c r="G111" s="1"/>
      <c r="J111" s="1">
        <v>37500</v>
      </c>
      <c r="K111" s="1">
        <v>75000</v>
      </c>
      <c r="L111" s="1">
        <v>100000</v>
      </c>
      <c r="M111" s="1">
        <v>112000</v>
      </c>
      <c r="N111" s="1">
        <v>125000</v>
      </c>
    </row>
    <row r="112" spans="1:22" x14ac:dyDescent="0.2">
      <c r="D112" s="10" t="s">
        <v>668</v>
      </c>
      <c r="G112" s="1"/>
      <c r="N112" s="11" t="s">
        <v>345</v>
      </c>
    </row>
    <row r="113" spans="1:22" s="284" customFormat="1" x14ac:dyDescent="0.2">
      <c r="A113"/>
      <c r="B113" s="3"/>
      <c r="C113" s="11"/>
      <c r="D113" s="10" t="s">
        <v>1167</v>
      </c>
      <c r="E113" s="11"/>
      <c r="F113" s="11"/>
      <c r="G113" s="1"/>
      <c r="H113"/>
      <c r="I113" s="1"/>
      <c r="J113" s="1">
        <v>5000</v>
      </c>
      <c r="K113" s="1">
        <v>10000</v>
      </c>
      <c r="L113" s="1">
        <v>20000</v>
      </c>
      <c r="M113" s="1">
        <v>22500</v>
      </c>
      <c r="N113" s="1">
        <v>25000</v>
      </c>
      <c r="O113" s="1"/>
      <c r="P113" s="1"/>
      <c r="Q113" s="1"/>
      <c r="R113" s="1"/>
      <c r="S113" s="1"/>
      <c r="T113" s="1"/>
      <c r="U113" s="1"/>
      <c r="V113" s="1"/>
    </row>
    <row r="114" spans="1:22" s="284" customFormat="1" x14ac:dyDescent="0.2">
      <c r="A114"/>
      <c r="B114" s="3"/>
      <c r="C114" s="11"/>
      <c r="D114" s="10" t="s">
        <v>1168</v>
      </c>
      <c r="E114" s="11"/>
      <c r="F114" s="11"/>
      <c r="G114" s="1"/>
      <c r="H114"/>
      <c r="I114" s="1"/>
      <c r="J114" s="1"/>
      <c r="K114" s="1"/>
      <c r="L114" s="1"/>
      <c r="M114" s="1"/>
      <c r="N114" s="11" t="s">
        <v>345</v>
      </c>
      <c r="O114" s="1"/>
      <c r="P114" s="1"/>
      <c r="Q114" s="1"/>
      <c r="R114" s="1"/>
      <c r="S114" s="1"/>
      <c r="T114" s="1"/>
      <c r="U114" s="1"/>
      <c r="V114" s="1"/>
    </row>
    <row r="115" spans="1:22" x14ac:dyDescent="0.2">
      <c r="D115" s="10" t="s">
        <v>1169</v>
      </c>
      <c r="G115" s="1"/>
      <c r="J115" s="1">
        <v>2500</v>
      </c>
      <c r="K115" s="1">
        <v>7500</v>
      </c>
      <c r="L115" s="1">
        <v>10000</v>
      </c>
      <c r="M115" s="1">
        <v>11000</v>
      </c>
      <c r="N115" s="1">
        <v>12500</v>
      </c>
    </row>
    <row r="116" spans="1:22" x14ac:dyDescent="0.2">
      <c r="D116" s="10" t="s">
        <v>614</v>
      </c>
      <c r="G116" s="1"/>
      <c r="J116" s="1">
        <v>7500</v>
      </c>
      <c r="K116" s="1">
        <v>15000</v>
      </c>
      <c r="L116" s="1">
        <v>30000</v>
      </c>
      <c r="M116" s="1">
        <v>34000</v>
      </c>
      <c r="N116" s="1">
        <v>37500</v>
      </c>
    </row>
    <row r="117" spans="1:22" x14ac:dyDescent="0.2">
      <c r="A117" s="76" t="s">
        <v>600</v>
      </c>
      <c r="B117" s="3" t="s">
        <v>304</v>
      </c>
      <c r="C117" s="11">
        <v>46</v>
      </c>
      <c r="D117" s="33" t="s">
        <v>123</v>
      </c>
      <c r="E117" s="11">
        <v>1849</v>
      </c>
      <c r="F117" s="11" t="s">
        <v>65</v>
      </c>
      <c r="G117" s="11" t="s">
        <v>8</v>
      </c>
      <c r="J117" s="1">
        <v>1600</v>
      </c>
      <c r="K117" s="1">
        <v>4000</v>
      </c>
      <c r="L117" s="1">
        <v>5000</v>
      </c>
      <c r="M117" s="1">
        <v>9000</v>
      </c>
      <c r="N117" s="1">
        <v>13000</v>
      </c>
    </row>
    <row r="118" spans="1:22" x14ac:dyDescent="0.2">
      <c r="D118" s="10" t="s">
        <v>138</v>
      </c>
      <c r="F118" s="11" t="s">
        <v>69</v>
      </c>
      <c r="N118" s="1" t="s">
        <v>2041</v>
      </c>
    </row>
    <row r="119" spans="1:22" x14ac:dyDescent="0.2">
      <c r="D119" s="10" t="s">
        <v>601</v>
      </c>
      <c r="N119" s="507" t="s">
        <v>2042</v>
      </c>
    </row>
    <row r="120" spans="1:22" x14ac:dyDescent="0.2">
      <c r="D120" s="10" t="s">
        <v>139</v>
      </c>
      <c r="F120" s="11" t="s">
        <v>163</v>
      </c>
      <c r="N120" s="11" t="s">
        <v>135</v>
      </c>
      <c r="P120" s="4" t="s">
        <v>1268</v>
      </c>
    </row>
    <row r="121" spans="1:22" x14ac:dyDescent="0.2">
      <c r="D121" s="10" t="s">
        <v>602</v>
      </c>
      <c r="N121" s="507" t="s">
        <v>2043</v>
      </c>
    </row>
    <row r="122" spans="1:22" x14ac:dyDescent="0.2">
      <c r="D122" s="10" t="s">
        <v>603</v>
      </c>
      <c r="N122" s="507" t="s">
        <v>2043</v>
      </c>
    </row>
    <row r="123" spans="1:22" x14ac:dyDescent="0.2">
      <c r="D123" s="10" t="s">
        <v>124</v>
      </c>
      <c r="F123" s="151"/>
      <c r="N123" s="507" t="s">
        <v>2072</v>
      </c>
    </row>
    <row r="124" spans="1:22" x14ac:dyDescent="0.2">
      <c r="D124" s="10" t="s">
        <v>607</v>
      </c>
      <c r="F124" s="11" t="s">
        <v>1269</v>
      </c>
      <c r="N124" s="507" t="s">
        <v>2044</v>
      </c>
      <c r="P124" s="4" t="s">
        <v>1268</v>
      </c>
    </row>
    <row r="125" spans="1:22" x14ac:dyDescent="0.2">
      <c r="D125" s="10" t="s">
        <v>604</v>
      </c>
      <c r="N125" s="507" t="s">
        <v>2043</v>
      </c>
    </row>
    <row r="126" spans="1:22" x14ac:dyDescent="0.2">
      <c r="D126" s="10" t="s">
        <v>605</v>
      </c>
      <c r="N126" s="507" t="s">
        <v>2042</v>
      </c>
    </row>
    <row r="127" spans="1:22" x14ac:dyDescent="0.2">
      <c r="D127" s="10" t="s">
        <v>606</v>
      </c>
      <c r="F127" s="11" t="s">
        <v>62</v>
      </c>
      <c r="N127" s="507" t="s">
        <v>2043</v>
      </c>
    </row>
    <row r="128" spans="1:22" x14ac:dyDescent="0.2">
      <c r="D128" s="10" t="s">
        <v>262</v>
      </c>
      <c r="F128" s="11" t="s">
        <v>67</v>
      </c>
      <c r="N128" s="507" t="s">
        <v>2042</v>
      </c>
    </row>
    <row r="129" spans="1:14" x14ac:dyDescent="0.2">
      <c r="D129" s="10" t="s">
        <v>281</v>
      </c>
      <c r="F129" s="11" t="s">
        <v>83</v>
      </c>
      <c r="N129" s="507" t="s">
        <v>2042</v>
      </c>
    </row>
    <row r="130" spans="1:14" x14ac:dyDescent="0.2">
      <c r="D130" s="10" t="s">
        <v>616</v>
      </c>
      <c r="N130" s="507" t="s">
        <v>2042</v>
      </c>
    </row>
    <row r="131" spans="1:14" x14ac:dyDescent="0.2">
      <c r="D131" s="10" t="s">
        <v>608</v>
      </c>
      <c r="N131" s="507" t="s">
        <v>2043</v>
      </c>
    </row>
    <row r="132" spans="1:14" x14ac:dyDescent="0.2">
      <c r="D132" s="10" t="s">
        <v>609</v>
      </c>
      <c r="J132" s="1">
        <v>9000</v>
      </c>
      <c r="K132" s="1">
        <v>18000</v>
      </c>
      <c r="L132" s="1">
        <v>30000</v>
      </c>
      <c r="M132" s="1">
        <v>36000</v>
      </c>
      <c r="N132" s="1">
        <v>42000</v>
      </c>
    </row>
    <row r="133" spans="1:14" x14ac:dyDescent="0.2">
      <c r="D133" s="10" t="s">
        <v>610</v>
      </c>
      <c r="N133" s="11" t="s">
        <v>345</v>
      </c>
    </row>
    <row r="134" spans="1:14" x14ac:dyDescent="0.2">
      <c r="D134" s="10" t="s">
        <v>342</v>
      </c>
      <c r="F134" s="11" t="s">
        <v>163</v>
      </c>
    </row>
    <row r="135" spans="1:14" x14ac:dyDescent="0.2">
      <c r="D135" s="10" t="s">
        <v>611</v>
      </c>
      <c r="N135" s="507" t="s">
        <v>2045</v>
      </c>
    </row>
    <row r="136" spans="1:14" x14ac:dyDescent="0.2">
      <c r="D136" s="10" t="s">
        <v>612</v>
      </c>
      <c r="N136" s="11" t="s">
        <v>345</v>
      </c>
    </row>
    <row r="137" spans="1:14" x14ac:dyDescent="0.2">
      <c r="D137" s="10" t="s">
        <v>613</v>
      </c>
      <c r="J137" s="1">
        <v>600</v>
      </c>
      <c r="K137" s="1">
        <v>1200</v>
      </c>
      <c r="L137" s="1">
        <v>2400</v>
      </c>
      <c r="M137" s="1">
        <v>2700</v>
      </c>
      <c r="N137" s="1">
        <v>3000</v>
      </c>
    </row>
    <row r="138" spans="1:14" x14ac:dyDescent="0.2">
      <c r="D138" s="10" t="s">
        <v>614</v>
      </c>
      <c r="N138" s="508" t="s">
        <v>2047</v>
      </c>
    </row>
    <row r="139" spans="1:14" x14ac:dyDescent="0.2">
      <c r="D139" s="10" t="s">
        <v>615</v>
      </c>
      <c r="N139" s="508" t="s">
        <v>2046</v>
      </c>
    </row>
    <row r="140" spans="1:14" x14ac:dyDescent="0.2">
      <c r="A140" s="76" t="s">
        <v>1713</v>
      </c>
      <c r="B140" s="3" t="s">
        <v>104</v>
      </c>
      <c r="C140" s="11" t="s">
        <v>163</v>
      </c>
      <c r="D140" s="33" t="s">
        <v>1696</v>
      </c>
      <c r="F140" s="549" t="s">
        <v>69</v>
      </c>
      <c r="G140" s="11" t="s">
        <v>1695</v>
      </c>
      <c r="J140" s="1">
        <v>13500</v>
      </c>
      <c r="K140" s="1">
        <v>25000</v>
      </c>
      <c r="L140" s="1">
        <v>35000</v>
      </c>
      <c r="M140" s="1">
        <v>44000</v>
      </c>
      <c r="N140" s="1">
        <v>52500</v>
      </c>
    </row>
    <row r="141" spans="1:14" x14ac:dyDescent="0.2">
      <c r="A141" s="76" t="s">
        <v>1716</v>
      </c>
      <c r="B141" s="3" t="s">
        <v>105</v>
      </c>
      <c r="C141" s="11" t="s">
        <v>163</v>
      </c>
      <c r="D141" s="33" t="s">
        <v>1697</v>
      </c>
      <c r="F141" s="513"/>
      <c r="G141" s="11" t="s">
        <v>1695</v>
      </c>
      <c r="J141" s="1">
        <v>15000</v>
      </c>
      <c r="K141" s="1">
        <v>24000</v>
      </c>
      <c r="L141" s="1">
        <v>45000</v>
      </c>
      <c r="M141" s="1">
        <v>60000</v>
      </c>
      <c r="N141" s="1">
        <v>75000</v>
      </c>
    </row>
    <row r="142" spans="1:14" s="558" customFormat="1" x14ac:dyDescent="0.2">
      <c r="A142" s="76" t="s">
        <v>135</v>
      </c>
      <c r="B142" s="557" t="s">
        <v>163</v>
      </c>
      <c r="C142" s="11" t="s">
        <v>163</v>
      </c>
      <c r="D142" s="33" t="s">
        <v>2193</v>
      </c>
      <c r="E142" s="11">
        <v>1849</v>
      </c>
      <c r="F142" s="556" t="s">
        <v>2194</v>
      </c>
      <c r="G142" s="11" t="s">
        <v>2195</v>
      </c>
      <c r="H142"/>
      <c r="N142" s="558">
        <v>1500</v>
      </c>
    </row>
    <row r="143" spans="1:14" x14ac:dyDescent="0.2">
      <c r="A143" s="76" t="s">
        <v>695</v>
      </c>
      <c r="B143" s="3" t="s">
        <v>305</v>
      </c>
      <c r="C143" s="11">
        <v>84</v>
      </c>
      <c r="D143" s="74" t="s">
        <v>697</v>
      </c>
      <c r="E143" s="11">
        <v>1852</v>
      </c>
      <c r="F143" s="11" t="s">
        <v>64</v>
      </c>
      <c r="J143" s="1">
        <v>2000</v>
      </c>
      <c r="K143" s="1">
        <v>4000</v>
      </c>
      <c r="L143" s="1">
        <v>7200</v>
      </c>
      <c r="M143" s="1">
        <v>9000</v>
      </c>
      <c r="N143" s="1">
        <v>11000</v>
      </c>
    </row>
    <row r="144" spans="1:14" x14ac:dyDescent="0.2">
      <c r="D144" s="10" t="s">
        <v>694</v>
      </c>
      <c r="J144" s="1">
        <v>11000</v>
      </c>
      <c r="K144" s="1">
        <v>27000</v>
      </c>
      <c r="L144" s="1">
        <v>36000</v>
      </c>
      <c r="M144" s="1">
        <v>40000</v>
      </c>
      <c r="N144" s="1">
        <v>45000</v>
      </c>
    </row>
    <row r="145" spans="1:15" x14ac:dyDescent="0.2">
      <c r="D145" s="10" t="s">
        <v>698</v>
      </c>
      <c r="F145" s="11" t="s">
        <v>1724</v>
      </c>
      <c r="J145" s="1">
        <v>2000</v>
      </c>
      <c r="K145" s="1">
        <v>4000</v>
      </c>
      <c r="L145" s="1">
        <v>7200</v>
      </c>
      <c r="M145" s="1">
        <v>9000</v>
      </c>
      <c r="N145" s="1">
        <v>11000</v>
      </c>
    </row>
    <row r="146" spans="1:15" x14ac:dyDescent="0.2">
      <c r="D146" s="10" t="s">
        <v>696</v>
      </c>
      <c r="J146" s="1">
        <v>11000</v>
      </c>
      <c r="K146" s="1">
        <v>27000</v>
      </c>
      <c r="L146" s="1">
        <v>36000</v>
      </c>
      <c r="M146" s="1">
        <v>40000</v>
      </c>
      <c r="N146" s="1">
        <v>45000</v>
      </c>
      <c r="O146" s="7" t="s">
        <v>699</v>
      </c>
    </row>
    <row r="147" spans="1:15" x14ac:dyDescent="0.2">
      <c r="A147" s="76" t="s">
        <v>702</v>
      </c>
      <c r="B147" s="3" t="s">
        <v>306</v>
      </c>
      <c r="C147" s="11">
        <v>72</v>
      </c>
      <c r="D147" s="74" t="s">
        <v>122</v>
      </c>
      <c r="E147" s="11">
        <v>1852</v>
      </c>
      <c r="F147" s="11" t="s">
        <v>1724</v>
      </c>
      <c r="G147" s="11" t="s">
        <v>1717</v>
      </c>
      <c r="K147" s="1">
        <v>3500</v>
      </c>
      <c r="L147" s="1">
        <v>5250</v>
      </c>
      <c r="M147" s="1">
        <v>6150</v>
      </c>
      <c r="N147" s="1">
        <v>7000</v>
      </c>
    </row>
    <row r="148" spans="1:15" s="284" customFormat="1" x14ac:dyDescent="0.2">
      <c r="A148"/>
      <c r="B148" s="283"/>
      <c r="C148" s="11"/>
      <c r="D148" s="10" t="s">
        <v>1718</v>
      </c>
      <c r="E148" s="11"/>
      <c r="F148" s="11"/>
      <c r="G148" s="11"/>
      <c r="H148"/>
    </row>
    <row r="149" spans="1:15" s="284" customFormat="1" x14ac:dyDescent="0.2">
      <c r="A149"/>
      <c r="B149" s="283"/>
      <c r="C149" s="11"/>
      <c r="D149" s="10" t="s">
        <v>1719</v>
      </c>
      <c r="E149" s="11"/>
      <c r="F149" s="11"/>
      <c r="G149" s="11"/>
      <c r="H149"/>
    </row>
    <row r="150" spans="1:15" x14ac:dyDescent="0.2">
      <c r="D150" s="10" t="s">
        <v>1720</v>
      </c>
    </row>
    <row r="151" spans="1:15" s="284" customFormat="1" x14ac:dyDescent="0.2">
      <c r="A151"/>
      <c r="B151" s="283"/>
      <c r="C151" s="11"/>
      <c r="D151" s="10" t="s">
        <v>1721</v>
      </c>
      <c r="E151" s="11"/>
      <c r="F151" s="11"/>
      <c r="G151" s="11"/>
      <c r="H151"/>
    </row>
    <row r="152" spans="1:15" s="284" customFormat="1" x14ac:dyDescent="0.2">
      <c r="A152"/>
      <c r="B152" s="283"/>
      <c r="C152" s="11"/>
      <c r="D152" s="10" t="s">
        <v>1722</v>
      </c>
      <c r="E152" s="11"/>
      <c r="F152" s="11"/>
      <c r="G152" s="11"/>
      <c r="H152"/>
    </row>
    <row r="153" spans="1:15" s="284" customFormat="1" x14ac:dyDescent="0.2">
      <c r="A153"/>
      <c r="B153" s="283"/>
      <c r="C153" s="11"/>
      <c r="D153" s="10" t="s">
        <v>1723</v>
      </c>
      <c r="E153" s="11"/>
      <c r="F153" s="11"/>
      <c r="G153" s="11"/>
      <c r="H153"/>
    </row>
    <row r="154" spans="1:15" x14ac:dyDescent="0.2">
      <c r="A154" s="76" t="s">
        <v>1742</v>
      </c>
      <c r="B154" s="3" t="s">
        <v>106</v>
      </c>
      <c r="C154" s="11">
        <v>72</v>
      </c>
      <c r="D154" s="74" t="s">
        <v>703</v>
      </c>
      <c r="E154" s="11">
        <v>1852</v>
      </c>
      <c r="F154" s="11" t="s">
        <v>1678</v>
      </c>
      <c r="J154" s="1">
        <v>1200</v>
      </c>
      <c r="K154" s="1">
        <v>3500</v>
      </c>
      <c r="L154" s="1">
        <v>4600</v>
      </c>
      <c r="M154" s="1">
        <v>5200</v>
      </c>
      <c r="N154" s="1">
        <v>5800</v>
      </c>
    </row>
    <row r="155" spans="1:15" x14ac:dyDescent="0.2">
      <c r="D155" s="10" t="s">
        <v>700</v>
      </c>
      <c r="J155" s="1">
        <v>2300</v>
      </c>
      <c r="K155" s="1">
        <v>4600</v>
      </c>
      <c r="L155" s="1">
        <v>9200</v>
      </c>
      <c r="M155" s="1">
        <v>11000</v>
      </c>
      <c r="N155" s="1">
        <v>12000</v>
      </c>
    </row>
    <row r="156" spans="1:15" x14ac:dyDescent="0.2">
      <c r="D156" s="10" t="s">
        <v>704</v>
      </c>
      <c r="J156" s="1">
        <v>1200</v>
      </c>
      <c r="K156" s="1">
        <v>2300</v>
      </c>
      <c r="L156" s="1">
        <v>3500</v>
      </c>
      <c r="M156" s="1">
        <v>4000</v>
      </c>
      <c r="N156" s="1">
        <v>4600</v>
      </c>
    </row>
    <row r="157" spans="1:15" x14ac:dyDescent="0.2">
      <c r="D157" s="10" t="s">
        <v>701</v>
      </c>
      <c r="J157" s="1">
        <v>4600</v>
      </c>
      <c r="K157" s="1">
        <v>10500</v>
      </c>
      <c r="L157" s="1">
        <v>17000</v>
      </c>
      <c r="M157" s="1">
        <v>19000</v>
      </c>
      <c r="N157" s="1">
        <v>21000</v>
      </c>
      <c r="O157" s="7" t="s">
        <v>705</v>
      </c>
    </row>
    <row r="158" spans="1:15" x14ac:dyDescent="0.2">
      <c r="D158" s="10" t="s">
        <v>706</v>
      </c>
      <c r="J158" s="1">
        <v>7000</v>
      </c>
      <c r="K158" s="1">
        <v>17000</v>
      </c>
      <c r="L158" s="1">
        <v>23000</v>
      </c>
      <c r="M158" s="1">
        <v>26000</v>
      </c>
      <c r="N158" s="1">
        <v>29000</v>
      </c>
    </row>
    <row r="159" spans="1:15" x14ac:dyDescent="0.2">
      <c r="D159" s="10" t="s">
        <v>707</v>
      </c>
      <c r="J159" s="1">
        <v>7000</v>
      </c>
      <c r="K159" s="1">
        <v>17000</v>
      </c>
      <c r="L159" s="1">
        <v>23000</v>
      </c>
      <c r="M159" s="1">
        <v>26000</v>
      </c>
      <c r="N159" s="1">
        <v>29000</v>
      </c>
    </row>
    <row r="160" spans="1:15" x14ac:dyDescent="0.2">
      <c r="D160" s="10" t="s">
        <v>708</v>
      </c>
      <c r="J160" s="1">
        <v>2300</v>
      </c>
      <c r="K160" s="1">
        <v>4600</v>
      </c>
      <c r="L160" s="1">
        <v>6900</v>
      </c>
      <c r="M160" s="1">
        <v>8000</v>
      </c>
      <c r="N160" s="1">
        <v>9200</v>
      </c>
    </row>
    <row r="161" spans="1:15" s="287" customFormat="1" x14ac:dyDescent="0.2">
      <c r="A161" s="76" t="s">
        <v>1746</v>
      </c>
      <c r="B161" s="286"/>
      <c r="C161" s="11">
        <v>100</v>
      </c>
      <c r="D161" s="33" t="s">
        <v>1743</v>
      </c>
      <c r="E161" s="11">
        <v>1852</v>
      </c>
      <c r="F161" s="11"/>
      <c r="G161" s="11"/>
      <c r="H161"/>
      <c r="K161" s="11" t="s">
        <v>2085</v>
      </c>
      <c r="L161" s="11" t="s">
        <v>2086</v>
      </c>
      <c r="N161" s="11" t="s">
        <v>2087</v>
      </c>
      <c r="O161" s="517" t="s">
        <v>2067</v>
      </c>
    </row>
    <row r="162" spans="1:15" s="287" customFormat="1" x14ac:dyDescent="0.2">
      <c r="A162" s="149"/>
      <c r="B162" s="286"/>
      <c r="C162" s="11"/>
      <c r="D162" s="10" t="s">
        <v>1757</v>
      </c>
      <c r="E162" s="11"/>
      <c r="F162" s="11"/>
      <c r="G162" s="11"/>
      <c r="H162"/>
    </row>
    <row r="163" spans="1:15" s="287" customFormat="1" x14ac:dyDescent="0.2">
      <c r="A163" s="76" t="s">
        <v>1747</v>
      </c>
      <c r="B163" s="286"/>
      <c r="C163" s="11">
        <v>100</v>
      </c>
      <c r="D163" s="33" t="s">
        <v>1744</v>
      </c>
      <c r="E163" s="11">
        <v>1852</v>
      </c>
      <c r="F163" s="11"/>
      <c r="G163" s="11"/>
      <c r="H163"/>
      <c r="K163" s="11" t="s">
        <v>2082</v>
      </c>
      <c r="L163" s="11" t="s">
        <v>2083</v>
      </c>
      <c r="N163" s="11" t="s">
        <v>2084</v>
      </c>
      <c r="O163" s="517" t="s">
        <v>2067</v>
      </c>
    </row>
    <row r="164" spans="1:15" s="287" customFormat="1" x14ac:dyDescent="0.2">
      <c r="A164" s="149"/>
      <c r="B164" s="286"/>
      <c r="C164" s="11"/>
      <c r="D164" s="10" t="s">
        <v>1757</v>
      </c>
      <c r="E164" s="11"/>
      <c r="F164" s="11"/>
      <c r="G164" s="11"/>
      <c r="H164"/>
    </row>
    <row r="165" spans="1:15" s="287" customFormat="1" x14ac:dyDescent="0.2">
      <c r="A165" s="76" t="s">
        <v>1748</v>
      </c>
      <c r="B165" s="286"/>
      <c r="C165" s="11">
        <v>100</v>
      </c>
      <c r="D165" s="33" t="s">
        <v>1745</v>
      </c>
      <c r="E165" s="11">
        <v>1852</v>
      </c>
      <c r="F165" s="11"/>
      <c r="G165" s="11"/>
      <c r="H165"/>
      <c r="K165" s="287">
        <v>160000</v>
      </c>
      <c r="L165" s="287">
        <v>200000</v>
      </c>
      <c r="M165" s="287">
        <v>220000</v>
      </c>
      <c r="N165" s="287">
        <v>240000</v>
      </c>
    </row>
    <row r="166" spans="1:15" s="287" customFormat="1" x14ac:dyDescent="0.2">
      <c r="A166" s="149"/>
      <c r="B166" s="286"/>
      <c r="C166" s="11"/>
      <c r="D166" s="10" t="s">
        <v>1756</v>
      </c>
      <c r="E166" s="11"/>
      <c r="F166" s="11"/>
      <c r="G166" s="11"/>
      <c r="H166"/>
      <c r="K166" s="287">
        <v>120000</v>
      </c>
      <c r="L166" s="287">
        <v>160000</v>
      </c>
      <c r="M166" s="287">
        <v>180000</v>
      </c>
      <c r="N166" s="287">
        <v>200000</v>
      </c>
    </row>
    <row r="167" spans="1:15" s="287" customFormat="1" x14ac:dyDescent="0.2">
      <c r="A167" s="149"/>
      <c r="B167" s="286"/>
      <c r="C167" s="11"/>
      <c r="D167" s="10" t="s">
        <v>1757</v>
      </c>
      <c r="E167" s="11"/>
      <c r="F167" s="11"/>
      <c r="G167" s="11"/>
      <c r="H167"/>
    </row>
    <row r="168" spans="1:15" x14ac:dyDescent="0.2">
      <c r="A168" s="76" t="s">
        <v>710</v>
      </c>
      <c r="B168" s="3" t="s">
        <v>163</v>
      </c>
      <c r="C168" s="1">
        <v>96</v>
      </c>
      <c r="D168" s="33" t="s">
        <v>1522</v>
      </c>
      <c r="E168" s="11">
        <v>1852</v>
      </c>
      <c r="K168" s="1">
        <v>60000</v>
      </c>
      <c r="L168" s="1">
        <v>80000</v>
      </c>
      <c r="M168" s="1">
        <v>90000</v>
      </c>
      <c r="N168" s="1">
        <v>100000</v>
      </c>
    </row>
    <row r="169" spans="1:15" x14ac:dyDescent="0.2">
      <c r="C169" s="11">
        <v>93</v>
      </c>
      <c r="D169" s="10" t="s">
        <v>1521</v>
      </c>
      <c r="F169" s="11" t="s">
        <v>64</v>
      </c>
      <c r="K169" s="1">
        <v>15000</v>
      </c>
      <c r="L169" s="1">
        <v>25000</v>
      </c>
      <c r="M169" s="1">
        <v>32500</v>
      </c>
      <c r="N169" s="1">
        <v>35000</v>
      </c>
    </row>
    <row r="170" spans="1:15" x14ac:dyDescent="0.2">
      <c r="A170" s="76" t="s">
        <v>709</v>
      </c>
      <c r="B170" s="3" t="s">
        <v>163</v>
      </c>
      <c r="C170" s="11">
        <v>72</v>
      </c>
      <c r="D170" s="74" t="s">
        <v>2081</v>
      </c>
      <c r="E170" s="11">
        <v>1852</v>
      </c>
      <c r="F170" s="513"/>
      <c r="J170" s="1">
        <v>10000</v>
      </c>
      <c r="K170" s="517">
        <v>20000</v>
      </c>
      <c r="L170" s="517">
        <v>40000</v>
      </c>
      <c r="M170" s="517">
        <v>50000</v>
      </c>
      <c r="N170" s="11">
        <v>60000</v>
      </c>
    </row>
    <row r="171" spans="1:15" s="517" customFormat="1" x14ac:dyDescent="0.2">
      <c r="A171" s="149"/>
      <c r="B171" s="516"/>
      <c r="C171" s="11"/>
      <c r="D171" s="10" t="s">
        <v>2080</v>
      </c>
      <c r="E171" s="11"/>
      <c r="F171" s="513"/>
      <c r="G171" s="11"/>
      <c r="H171"/>
      <c r="J171" s="517">
        <v>10000</v>
      </c>
      <c r="K171" s="517">
        <v>20000</v>
      </c>
      <c r="L171" s="517">
        <v>40000</v>
      </c>
      <c r="M171" s="517">
        <v>50000</v>
      </c>
      <c r="N171" s="11">
        <v>60000</v>
      </c>
    </row>
    <row r="172" spans="1:15" x14ac:dyDescent="0.2">
      <c r="D172" s="10" t="s">
        <v>713</v>
      </c>
      <c r="N172" s="70" t="s">
        <v>714</v>
      </c>
    </row>
    <row r="173" spans="1:15" x14ac:dyDescent="0.2">
      <c r="D173" s="10" t="s">
        <v>2079</v>
      </c>
      <c r="F173" s="513"/>
      <c r="J173" s="1">
        <v>3000</v>
      </c>
      <c r="K173" s="1">
        <v>6000</v>
      </c>
      <c r="L173" s="1">
        <v>10000</v>
      </c>
      <c r="M173" s="1">
        <v>13000</v>
      </c>
      <c r="N173" s="1">
        <v>16000</v>
      </c>
    </row>
    <row r="174" spans="1:15" x14ac:dyDescent="0.2">
      <c r="D174" s="10" t="s">
        <v>711</v>
      </c>
      <c r="N174" s="70" t="s">
        <v>714</v>
      </c>
    </row>
    <row r="175" spans="1:15" x14ac:dyDescent="0.2">
      <c r="D175" s="10" t="s">
        <v>712</v>
      </c>
      <c r="F175" s="11" t="s">
        <v>163</v>
      </c>
      <c r="K175" s="1">
        <v>600</v>
      </c>
      <c r="L175" s="1">
        <v>1000</v>
      </c>
      <c r="M175" s="1">
        <v>1250</v>
      </c>
      <c r="N175" s="11">
        <v>1500</v>
      </c>
    </row>
    <row r="176" spans="1:15" x14ac:dyDescent="0.2">
      <c r="A176" s="76" t="s">
        <v>1727</v>
      </c>
      <c r="B176" s="3" t="s">
        <v>107</v>
      </c>
      <c r="C176" s="11">
        <v>98</v>
      </c>
      <c r="D176" s="74" t="s">
        <v>618</v>
      </c>
      <c r="E176" s="11">
        <v>1860</v>
      </c>
      <c r="G176" s="11" t="s">
        <v>1701</v>
      </c>
      <c r="N176" s="1" t="s">
        <v>2058</v>
      </c>
    </row>
    <row r="177" spans="1:22" x14ac:dyDescent="0.2">
      <c r="A177" s="76" t="s">
        <v>1726</v>
      </c>
      <c r="B177" s="3" t="s">
        <v>108</v>
      </c>
      <c r="C177" s="11">
        <v>98</v>
      </c>
      <c r="D177" s="74" t="s">
        <v>593</v>
      </c>
      <c r="E177" s="11">
        <v>1860</v>
      </c>
      <c r="G177" s="11" t="s">
        <v>1701</v>
      </c>
      <c r="N177" s="1" t="s">
        <v>2058</v>
      </c>
    </row>
    <row r="178" spans="1:22" s="284" customFormat="1" x14ac:dyDescent="0.2">
      <c r="A178" s="149"/>
      <c r="B178" s="283"/>
      <c r="C178" s="11"/>
      <c r="D178" s="10" t="s">
        <v>1728</v>
      </c>
      <c r="E178" s="11"/>
      <c r="F178" s="11"/>
      <c r="G178" s="11"/>
      <c r="H178"/>
    </row>
    <row r="179" spans="1:22" s="284" customFormat="1" x14ac:dyDescent="0.2">
      <c r="A179" s="149"/>
      <c r="B179" s="283"/>
      <c r="C179" s="11"/>
      <c r="D179" s="10" t="s">
        <v>1729</v>
      </c>
      <c r="E179" s="11"/>
      <c r="F179" s="11"/>
      <c r="G179" s="11"/>
      <c r="H179"/>
    </row>
    <row r="180" spans="1:22" x14ac:dyDescent="0.2">
      <c r="A180" s="76" t="s">
        <v>1725</v>
      </c>
      <c r="B180" s="3" t="s">
        <v>109</v>
      </c>
      <c r="C180" s="11">
        <v>100</v>
      </c>
      <c r="D180" s="74" t="s">
        <v>636</v>
      </c>
      <c r="E180" s="11">
        <v>1860</v>
      </c>
      <c r="G180" s="11" t="s">
        <v>1701</v>
      </c>
      <c r="N180" s="1" t="s">
        <v>2058</v>
      </c>
    </row>
    <row r="181" spans="1:22" s="284" customFormat="1" x14ac:dyDescent="0.2">
      <c r="A181" s="149"/>
      <c r="B181" s="283"/>
      <c r="C181" s="11"/>
      <c r="D181" s="10" t="s">
        <v>1729</v>
      </c>
      <c r="E181" s="11"/>
      <c r="F181" s="11"/>
      <c r="G181" s="11"/>
      <c r="H181"/>
    </row>
    <row r="182" spans="1:22" x14ac:dyDescent="0.2">
      <c r="A182" s="76" t="s">
        <v>1730</v>
      </c>
      <c r="B182" s="3" t="s">
        <v>110</v>
      </c>
      <c r="C182" s="11">
        <v>100</v>
      </c>
      <c r="D182" s="74" t="s">
        <v>636</v>
      </c>
      <c r="E182" s="11">
        <v>1866</v>
      </c>
      <c r="G182" s="11" t="s">
        <v>1700</v>
      </c>
    </row>
    <row r="183" spans="1:22" x14ac:dyDescent="0.2">
      <c r="A183" s="76" t="s">
        <v>1731</v>
      </c>
      <c r="B183" s="3" t="s">
        <v>111</v>
      </c>
      <c r="C183" s="11">
        <v>100</v>
      </c>
      <c r="D183" s="74" t="s">
        <v>636</v>
      </c>
      <c r="E183" s="11">
        <v>1866</v>
      </c>
      <c r="G183" s="11" t="s">
        <v>1700</v>
      </c>
    </row>
    <row r="184" spans="1:22" x14ac:dyDescent="0.2">
      <c r="A184" s="76" t="s">
        <v>1732</v>
      </c>
      <c r="B184" s="3" t="s">
        <v>112</v>
      </c>
      <c r="C184" s="11">
        <v>100</v>
      </c>
      <c r="D184" s="74" t="s">
        <v>1698</v>
      </c>
      <c r="E184" s="11">
        <v>1866</v>
      </c>
      <c r="G184" s="11" t="s">
        <v>1700</v>
      </c>
    </row>
    <row r="185" spans="1:22" x14ac:dyDescent="0.2">
      <c r="A185" s="76" t="s">
        <v>1733</v>
      </c>
      <c r="B185" s="3" t="s">
        <v>113</v>
      </c>
      <c r="C185" s="11">
        <v>100</v>
      </c>
      <c r="D185" s="74" t="s">
        <v>1699</v>
      </c>
      <c r="E185" s="11">
        <v>1866</v>
      </c>
      <c r="G185" s="11" t="s">
        <v>1700</v>
      </c>
    </row>
    <row r="186" spans="1:22" x14ac:dyDescent="0.2">
      <c r="A186" s="76" t="s">
        <v>1734</v>
      </c>
      <c r="B186" s="3" t="s">
        <v>114</v>
      </c>
      <c r="C186" s="11">
        <v>100</v>
      </c>
      <c r="D186" s="74" t="s">
        <v>1699</v>
      </c>
      <c r="E186" s="11">
        <v>1866</v>
      </c>
      <c r="G186" s="11" t="s">
        <v>1700</v>
      </c>
    </row>
    <row r="187" spans="1:22" x14ac:dyDescent="0.2">
      <c r="A187" s="288"/>
      <c r="B187" s="36"/>
      <c r="C187" s="22"/>
      <c r="D187" s="289" t="s">
        <v>1702</v>
      </c>
      <c r="E187" s="22"/>
      <c r="F187" s="22"/>
      <c r="G187" s="22"/>
      <c r="H187" s="288"/>
      <c r="I187" s="21"/>
      <c r="J187" s="21"/>
      <c r="K187" s="21"/>
      <c r="L187" s="21"/>
      <c r="M187" s="21"/>
      <c r="N187" s="21"/>
      <c r="O187" s="284"/>
      <c r="P187" s="284"/>
      <c r="Q187" s="284"/>
      <c r="R187" s="284"/>
      <c r="S187" s="284"/>
      <c r="T187" s="284"/>
      <c r="U187" s="284"/>
      <c r="V187" s="284"/>
    </row>
    <row r="188" spans="1:22" x14ac:dyDescent="0.2">
      <c r="A188" s="76" t="s">
        <v>1738</v>
      </c>
      <c r="B188" s="3" t="s">
        <v>115</v>
      </c>
      <c r="C188" s="11">
        <v>97</v>
      </c>
      <c r="D188" s="74" t="s">
        <v>850</v>
      </c>
      <c r="E188" s="11">
        <v>1880</v>
      </c>
      <c r="N188" s="1" t="s">
        <v>2068</v>
      </c>
    </row>
    <row r="189" spans="1:22" x14ac:dyDescent="0.2">
      <c r="A189" s="76" t="s">
        <v>1739</v>
      </c>
      <c r="B189" s="3" t="s">
        <v>116</v>
      </c>
      <c r="C189" s="11">
        <v>91</v>
      </c>
      <c r="D189" s="33" t="s">
        <v>1754</v>
      </c>
      <c r="E189" s="11">
        <v>1880</v>
      </c>
      <c r="F189" s="285"/>
      <c r="J189" s="1" t="s">
        <v>2103</v>
      </c>
      <c r="K189" s="1" t="s">
        <v>2064</v>
      </c>
      <c r="L189" s="1" t="s">
        <v>2104</v>
      </c>
      <c r="M189" s="1" t="s">
        <v>2058</v>
      </c>
      <c r="N189" s="1" t="s">
        <v>2058</v>
      </c>
      <c r="O189" s="4" t="s">
        <v>2102</v>
      </c>
    </row>
    <row r="190" spans="1:22" s="287" customFormat="1" x14ac:dyDescent="0.2">
      <c r="A190" s="149"/>
      <c r="B190" s="286"/>
      <c r="C190" s="11"/>
      <c r="D190" s="10" t="s">
        <v>1753</v>
      </c>
      <c r="E190" s="11"/>
      <c r="F190" s="518"/>
      <c r="G190" s="11"/>
      <c r="H190"/>
    </row>
    <row r="191" spans="1:22" x14ac:dyDescent="0.2">
      <c r="A191" s="76" t="s">
        <v>1740</v>
      </c>
      <c r="B191" s="3" t="s">
        <v>117</v>
      </c>
      <c r="C191" s="11">
        <v>97</v>
      </c>
      <c r="D191" s="33" t="s">
        <v>1736</v>
      </c>
      <c r="E191" s="11">
        <v>1884</v>
      </c>
      <c r="F191" s="285"/>
      <c r="J191" s="1" t="s">
        <v>2106</v>
      </c>
      <c r="K191" s="1" t="s">
        <v>2107</v>
      </c>
      <c r="L191" s="1" t="s">
        <v>2066</v>
      </c>
      <c r="M191" s="1" t="s">
        <v>2058</v>
      </c>
      <c r="N191" s="1" t="s">
        <v>2058</v>
      </c>
      <c r="O191" s="4" t="s">
        <v>2067</v>
      </c>
    </row>
    <row r="192" spans="1:22" x14ac:dyDescent="0.2">
      <c r="A192" s="76" t="s">
        <v>1741</v>
      </c>
      <c r="B192" s="3" t="s">
        <v>118</v>
      </c>
      <c r="C192" s="11">
        <v>87</v>
      </c>
      <c r="D192" s="33" t="s">
        <v>165</v>
      </c>
      <c r="E192" s="11">
        <v>1880</v>
      </c>
      <c r="F192" s="513"/>
      <c r="J192" s="1">
        <v>75000</v>
      </c>
      <c r="K192" s="1">
        <v>150000</v>
      </c>
      <c r="L192" s="1">
        <v>300000</v>
      </c>
      <c r="M192" s="1">
        <v>400000</v>
      </c>
      <c r="N192" s="1">
        <v>500000</v>
      </c>
    </row>
    <row r="193" spans="1:22" s="287" customFormat="1" x14ac:dyDescent="0.2">
      <c r="A193" s="149"/>
      <c r="B193" s="286"/>
      <c r="C193" s="11"/>
      <c r="D193" s="10" t="s">
        <v>779</v>
      </c>
      <c r="E193" s="11"/>
      <c r="F193" s="285"/>
      <c r="G193" s="11"/>
      <c r="H193"/>
    </row>
    <row r="194" spans="1:22" s="287" customFormat="1" x14ac:dyDescent="0.2">
      <c r="A194" s="149"/>
      <c r="B194" s="286"/>
      <c r="C194" s="11"/>
      <c r="D194" s="10" t="s">
        <v>1752</v>
      </c>
      <c r="E194" s="11"/>
      <c r="F194" s="285"/>
      <c r="G194" s="11"/>
      <c r="H194"/>
    </row>
    <row r="195" spans="1:22" s="287" customFormat="1" x14ac:dyDescent="0.2">
      <c r="A195" s="149"/>
      <c r="B195" s="286"/>
      <c r="C195" s="11"/>
      <c r="D195" s="10" t="s">
        <v>2101</v>
      </c>
      <c r="E195" s="11"/>
      <c r="F195" s="285"/>
      <c r="G195" s="11"/>
      <c r="H195"/>
    </row>
    <row r="196" spans="1:22" x14ac:dyDescent="0.2">
      <c r="A196" s="76" t="s">
        <v>1253</v>
      </c>
      <c r="B196" s="3" t="s">
        <v>119</v>
      </c>
      <c r="C196" s="11">
        <v>85</v>
      </c>
      <c r="D196" s="74" t="s">
        <v>1755</v>
      </c>
      <c r="E196" s="11">
        <v>1881</v>
      </c>
      <c r="F196" s="11" t="s">
        <v>83</v>
      </c>
      <c r="G196" s="11" t="s">
        <v>8</v>
      </c>
      <c r="J196" s="1">
        <v>45000</v>
      </c>
      <c r="K196" s="1">
        <v>90000</v>
      </c>
      <c r="L196" s="1">
        <v>180000</v>
      </c>
      <c r="M196" s="1">
        <v>240000</v>
      </c>
      <c r="N196" s="1">
        <v>300000</v>
      </c>
    </row>
    <row r="197" spans="1:22" x14ac:dyDescent="0.2">
      <c r="D197" s="10" t="s">
        <v>779</v>
      </c>
      <c r="G197" s="1"/>
      <c r="N197" s="54" t="s">
        <v>1331</v>
      </c>
    </row>
    <row r="198" spans="1:22" x14ac:dyDescent="0.2">
      <c r="D198" s="10" t="s">
        <v>1254</v>
      </c>
      <c r="G198" s="1"/>
      <c r="N198" s="68" t="s">
        <v>2105</v>
      </c>
    </row>
    <row r="199" spans="1:22" x14ac:dyDescent="0.2">
      <c r="A199" s="76" t="s">
        <v>1171</v>
      </c>
      <c r="B199" s="3" t="s">
        <v>120</v>
      </c>
      <c r="C199" s="11">
        <v>73</v>
      </c>
      <c r="D199" s="150" t="s">
        <v>1172</v>
      </c>
      <c r="E199" s="11">
        <v>1882</v>
      </c>
      <c r="F199" s="11" t="s">
        <v>83</v>
      </c>
      <c r="G199" s="11" t="s">
        <v>8</v>
      </c>
      <c r="J199" s="1">
        <v>20000</v>
      </c>
      <c r="K199" s="1">
        <v>40000</v>
      </c>
      <c r="L199" s="1">
        <v>80000</v>
      </c>
      <c r="M199" s="1">
        <v>100000</v>
      </c>
      <c r="N199" s="1">
        <v>120000</v>
      </c>
      <c r="P199" s="24"/>
    </row>
    <row r="200" spans="1:22" x14ac:dyDescent="0.2">
      <c r="A200" s="149"/>
      <c r="D200" s="10" t="s">
        <v>499</v>
      </c>
      <c r="N200" s="68" t="s">
        <v>2003</v>
      </c>
      <c r="P200" s="24"/>
    </row>
    <row r="201" spans="1:22" x14ac:dyDescent="0.2">
      <c r="A201" s="149"/>
      <c r="D201" s="10" t="s">
        <v>1173</v>
      </c>
      <c r="N201" s="68" t="s">
        <v>2098</v>
      </c>
      <c r="P201" s="24"/>
    </row>
    <row r="202" spans="1:22" s="284" customFormat="1" x14ac:dyDescent="0.2">
      <c r="A202" s="76" t="s">
        <v>1174</v>
      </c>
      <c r="B202" s="3" t="s">
        <v>121</v>
      </c>
      <c r="C202" s="11">
        <v>71</v>
      </c>
      <c r="D202" s="150" t="s">
        <v>1172</v>
      </c>
      <c r="E202" s="11">
        <v>1888</v>
      </c>
      <c r="F202" s="513"/>
      <c r="G202" s="11"/>
      <c r="H202"/>
      <c r="I202" s="1"/>
      <c r="J202" s="1">
        <v>15000</v>
      </c>
      <c r="K202" s="1">
        <v>30000</v>
      </c>
      <c r="L202" s="1">
        <v>60000</v>
      </c>
      <c r="M202" s="1">
        <v>70000</v>
      </c>
      <c r="N202" s="1">
        <v>80000</v>
      </c>
      <c r="O202" s="1"/>
      <c r="P202" s="1"/>
      <c r="Q202" s="1"/>
      <c r="R202" s="1"/>
      <c r="S202" s="1"/>
      <c r="T202" s="1"/>
      <c r="U202" s="1"/>
      <c r="V202" s="1"/>
    </row>
    <row r="203" spans="1:22" x14ac:dyDescent="0.2">
      <c r="A203" s="292"/>
      <c r="B203" s="36"/>
      <c r="C203" s="22"/>
      <c r="D203" s="289" t="s">
        <v>1737</v>
      </c>
      <c r="E203" s="22"/>
      <c r="F203" s="22"/>
      <c r="G203" s="22"/>
      <c r="H203" s="288"/>
      <c r="I203" s="21"/>
      <c r="J203" s="21"/>
      <c r="K203" s="21"/>
      <c r="L203" s="21"/>
      <c r="M203" s="21"/>
      <c r="N203" s="21"/>
    </row>
    <row r="204" spans="1:22" x14ac:dyDescent="0.2">
      <c r="A204" s="76" t="s">
        <v>1750</v>
      </c>
      <c r="B204" s="1" t="s">
        <v>163</v>
      </c>
      <c r="C204" s="1">
        <v>95</v>
      </c>
      <c r="D204" s="33" t="s">
        <v>1749</v>
      </c>
      <c r="E204" s="1">
        <v>1866</v>
      </c>
      <c r="F204" s="1"/>
      <c r="G204" s="1"/>
      <c r="H204" s="1"/>
      <c r="N204" s="1" t="s">
        <v>345</v>
      </c>
    </row>
    <row r="205" spans="1:22" s="287" customFormat="1" x14ac:dyDescent="0.2">
      <c r="A205" s="149"/>
      <c r="D205" s="10" t="s">
        <v>547</v>
      </c>
      <c r="N205" s="287" t="s">
        <v>345</v>
      </c>
    </row>
    <row r="206" spans="1:22" x14ac:dyDescent="0.2">
      <c r="A206" s="76" t="s">
        <v>1175</v>
      </c>
      <c r="B206" s="3" t="s">
        <v>163</v>
      </c>
      <c r="C206" s="11">
        <v>87</v>
      </c>
      <c r="D206" s="33" t="s">
        <v>132</v>
      </c>
      <c r="E206" s="11">
        <v>1866</v>
      </c>
      <c r="G206" s="11" t="s">
        <v>1176</v>
      </c>
      <c r="J206" s="1">
        <v>75000</v>
      </c>
      <c r="K206" s="1">
        <v>180000</v>
      </c>
      <c r="L206" s="1">
        <v>300000</v>
      </c>
      <c r="M206" s="1">
        <v>337000</v>
      </c>
      <c r="N206" s="1">
        <v>375000</v>
      </c>
    </row>
    <row r="207" spans="1:22" x14ac:dyDescent="0.2">
      <c r="A207" s="149"/>
      <c r="B207" s="38"/>
      <c r="C207" s="282"/>
      <c r="D207" s="10" t="s">
        <v>1178</v>
      </c>
      <c r="F207" s="11" t="s">
        <v>67</v>
      </c>
      <c r="J207" s="1">
        <v>30000</v>
      </c>
      <c r="K207" s="1">
        <v>75000</v>
      </c>
      <c r="L207" s="1">
        <v>15000</v>
      </c>
      <c r="M207" s="1">
        <v>187000</v>
      </c>
      <c r="N207" s="1">
        <v>225000</v>
      </c>
    </row>
    <row r="208" spans="1:22" x14ac:dyDescent="0.2">
      <c r="A208" s="149"/>
      <c r="B208" s="38"/>
      <c r="C208" s="282"/>
      <c r="D208" s="10" t="s">
        <v>1179</v>
      </c>
      <c r="J208" s="1">
        <v>30000</v>
      </c>
      <c r="K208" s="1">
        <v>75000</v>
      </c>
      <c r="L208" s="1">
        <v>15000</v>
      </c>
      <c r="M208" s="1">
        <v>187000</v>
      </c>
      <c r="N208" s="1">
        <v>225000</v>
      </c>
    </row>
    <row r="209" spans="1:15" x14ac:dyDescent="0.2">
      <c r="A209" s="149"/>
      <c r="B209" s="38"/>
      <c r="C209" s="282"/>
      <c r="D209" s="10" t="s">
        <v>1173</v>
      </c>
      <c r="J209" s="1">
        <v>24000</v>
      </c>
      <c r="K209" s="1">
        <v>60000</v>
      </c>
      <c r="L209" s="1">
        <v>120000</v>
      </c>
      <c r="M209" s="1">
        <v>135000</v>
      </c>
      <c r="N209" s="1">
        <v>150000</v>
      </c>
    </row>
    <row r="210" spans="1:15" x14ac:dyDescent="0.2">
      <c r="A210" s="149"/>
      <c r="B210" s="38"/>
      <c r="C210" s="282"/>
      <c r="D210" s="10" t="s">
        <v>1177</v>
      </c>
      <c r="N210" s="11" t="s">
        <v>345</v>
      </c>
    </row>
    <row r="211" spans="1:15" x14ac:dyDescent="0.2">
      <c r="A211" s="76" t="s">
        <v>1256</v>
      </c>
      <c r="B211" s="1" t="s">
        <v>163</v>
      </c>
      <c r="C211" s="11">
        <v>76</v>
      </c>
      <c r="D211" s="33" t="s">
        <v>1255</v>
      </c>
      <c r="E211" s="11">
        <v>1866</v>
      </c>
      <c r="F211" s="513"/>
      <c r="G211" s="11" t="s">
        <v>8</v>
      </c>
      <c r="J211" s="1">
        <v>8000</v>
      </c>
      <c r="K211" s="1">
        <v>16000</v>
      </c>
      <c r="L211" s="1">
        <v>40000</v>
      </c>
      <c r="M211" s="1">
        <v>50000</v>
      </c>
      <c r="N211" s="1">
        <v>60000</v>
      </c>
      <c r="O211" s="4" t="s">
        <v>1887</v>
      </c>
    </row>
    <row r="212" spans="1:15" x14ac:dyDescent="0.2">
      <c r="A212" s="149"/>
      <c r="B212" s="1"/>
      <c r="D212" s="10" t="s">
        <v>547</v>
      </c>
      <c r="G212" s="1"/>
      <c r="I212" s="1" t="s">
        <v>2073</v>
      </c>
      <c r="J212" s="1">
        <v>3000</v>
      </c>
      <c r="K212" s="1">
        <v>6000</v>
      </c>
      <c r="L212" s="1">
        <v>12000</v>
      </c>
      <c r="M212" s="1">
        <v>16000</v>
      </c>
      <c r="N212" s="1">
        <v>20000</v>
      </c>
      <c r="O212" s="4" t="s">
        <v>2074</v>
      </c>
    </row>
    <row r="213" spans="1:15" x14ac:dyDescent="0.2">
      <c r="A213" s="149"/>
      <c r="B213" s="1"/>
      <c r="D213" s="10" t="s">
        <v>1257</v>
      </c>
      <c r="G213" s="1"/>
      <c r="J213" s="1">
        <v>6000</v>
      </c>
      <c r="K213" s="1">
        <v>12000</v>
      </c>
      <c r="L213" s="1">
        <v>24000</v>
      </c>
      <c r="M213" s="1">
        <v>32000</v>
      </c>
      <c r="N213" s="1">
        <v>40000</v>
      </c>
    </row>
    <row r="214" spans="1:15" x14ac:dyDescent="0.2">
      <c r="A214" s="4" t="s">
        <v>1751</v>
      </c>
      <c r="B214" s="1"/>
      <c r="C214" s="1"/>
      <c r="D214" s="1"/>
      <c r="E214" s="1"/>
      <c r="F214" s="1"/>
      <c r="G214" s="1"/>
      <c r="H214" s="1"/>
    </row>
    <row r="215" spans="1:15" x14ac:dyDescent="0.2">
      <c r="A215" s="76" t="s">
        <v>315</v>
      </c>
      <c r="D215" s="33" t="s">
        <v>2196</v>
      </c>
      <c r="E215" s="11">
        <v>1806</v>
      </c>
      <c r="F215" s="11" t="s">
        <v>2194</v>
      </c>
      <c r="N215" s="1">
        <v>1200</v>
      </c>
    </row>
    <row r="219" spans="1:15" x14ac:dyDescent="0.2">
      <c r="B219" s="75" t="s">
        <v>599</v>
      </c>
      <c r="C219" s="64"/>
    </row>
    <row r="220" spans="1:15" x14ac:dyDescent="0.2">
      <c r="B220" s="75" t="s">
        <v>721</v>
      </c>
      <c r="C220" s="64"/>
    </row>
    <row r="222" spans="1:15" x14ac:dyDescent="0.2">
      <c r="B222" s="636" t="s">
        <v>2060</v>
      </c>
      <c r="C222" s="636"/>
    </row>
    <row r="223" spans="1:15" x14ac:dyDescent="0.2">
      <c r="B223" s="637" t="s">
        <v>2061</v>
      </c>
      <c r="C223" s="637"/>
    </row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</sheetData>
  <mergeCells count="2">
    <mergeCell ref="B222:C222"/>
    <mergeCell ref="B223:C223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AY1580"/>
  <sheetViews>
    <sheetView zoomScaleNormal="100" workbookViewId="0">
      <selection activeCell="E1005" sqref="E1005"/>
    </sheetView>
  </sheetViews>
  <sheetFormatPr defaultRowHeight="12.75" x14ac:dyDescent="0.2"/>
  <cols>
    <col min="1" max="1" width="13.42578125" style="12" customWidth="1"/>
    <col min="2" max="2" width="20" style="60" customWidth="1"/>
    <col min="3" max="3" width="12.140625" style="1" customWidth="1"/>
    <col min="4" max="4" width="10.7109375" style="1" customWidth="1"/>
    <col min="5" max="5" width="22.28515625" style="1" customWidth="1"/>
    <col min="6" max="6" width="10.28515625" style="1" customWidth="1"/>
    <col min="7" max="7" width="9.140625" style="1" customWidth="1"/>
    <col min="8" max="8" width="8.85546875" style="1" customWidth="1"/>
    <col min="9" max="9" width="9.140625" style="504"/>
    <col min="11" max="11" width="14.7109375" customWidth="1"/>
    <col min="12" max="12" width="20.7109375" style="68" customWidth="1"/>
    <col min="13" max="13" width="15.42578125" style="4" customWidth="1"/>
    <col min="14" max="14" width="17.7109375" style="60" customWidth="1"/>
    <col min="15" max="15" width="16" style="1" customWidth="1"/>
    <col min="16" max="16" width="11.5703125" style="1" customWidth="1"/>
    <col min="17" max="17" width="19.140625" style="1" customWidth="1"/>
    <col min="18" max="18" width="28.28515625" style="1" customWidth="1"/>
    <col min="19" max="19" width="9.140625" style="1" customWidth="1"/>
    <col min="20" max="20" width="9.140625" style="1"/>
    <col min="26" max="26" width="9.140625" style="1" customWidth="1"/>
    <col min="27" max="27" width="10.85546875" style="1" customWidth="1"/>
    <col min="28" max="29" width="9.140625" style="1" customWidth="1"/>
    <col min="31" max="31" width="13.140625" customWidth="1"/>
    <col min="43" max="43" width="10.140625" customWidth="1"/>
    <col min="44" max="44" width="10.28515625" style="212" customWidth="1"/>
  </cols>
  <sheetData>
    <row r="1" spans="1:44" s="1" customFormat="1" x14ac:dyDescent="0.2">
      <c r="A1" s="14" t="s">
        <v>141</v>
      </c>
      <c r="B1" s="59" t="s">
        <v>356</v>
      </c>
      <c r="C1" s="15" t="s">
        <v>357</v>
      </c>
      <c r="D1" s="14" t="s">
        <v>352</v>
      </c>
      <c r="E1" s="14" t="s">
        <v>364</v>
      </c>
      <c r="F1" s="14" t="s">
        <v>351</v>
      </c>
      <c r="G1" s="14" t="s">
        <v>142</v>
      </c>
      <c r="H1" s="14" t="s">
        <v>353</v>
      </c>
      <c r="I1" s="504"/>
      <c r="L1" s="68"/>
      <c r="M1" s="4" t="s">
        <v>153</v>
      </c>
      <c r="N1" s="60"/>
      <c r="O1" s="1" t="s">
        <v>162</v>
      </c>
      <c r="V1" s="7" t="s">
        <v>167</v>
      </c>
      <c r="AG1" s="11" t="s">
        <v>168</v>
      </c>
      <c r="AR1" s="212"/>
    </row>
    <row r="2" spans="1:44" ht="12.75" hidden="1" customHeight="1" x14ac:dyDescent="0.2">
      <c r="A2" s="27">
        <v>40914</v>
      </c>
      <c r="B2" s="60">
        <v>20</v>
      </c>
      <c r="C2" s="11" t="s">
        <v>362</v>
      </c>
      <c r="D2" s="1">
        <v>1969</v>
      </c>
      <c r="G2" s="1">
        <v>550</v>
      </c>
      <c r="M2" s="4" t="s">
        <v>157</v>
      </c>
      <c r="W2" s="1">
        <v>3</v>
      </c>
      <c r="X2" s="1">
        <v>7</v>
      </c>
      <c r="Y2" s="1">
        <v>14</v>
      </c>
      <c r="Z2" s="1">
        <v>30</v>
      </c>
      <c r="AA2" s="1">
        <v>50</v>
      </c>
      <c r="AB2" s="1">
        <v>80</v>
      </c>
      <c r="AC2" s="1">
        <v>130</v>
      </c>
      <c r="AD2" s="1">
        <v>200</v>
      </c>
      <c r="AE2" s="1">
        <v>270</v>
      </c>
      <c r="AF2" s="1">
        <v>360</v>
      </c>
      <c r="AG2" s="1">
        <v>430</v>
      </c>
      <c r="AH2" s="1">
        <v>470</v>
      </c>
      <c r="AI2" s="1">
        <v>520</v>
      </c>
      <c r="AJ2" s="1">
        <v>570</v>
      </c>
      <c r="AK2" s="1">
        <v>630</v>
      </c>
    </row>
    <row r="3" spans="1:44" ht="12.75" hidden="1" customHeight="1" x14ac:dyDescent="0.2">
      <c r="A3" s="27">
        <v>40914</v>
      </c>
      <c r="B3" s="60">
        <v>500</v>
      </c>
      <c r="C3" s="11" t="s">
        <v>362</v>
      </c>
      <c r="D3" s="1">
        <v>1990</v>
      </c>
      <c r="G3" s="1">
        <v>1200</v>
      </c>
      <c r="L3" s="69" t="s">
        <v>160</v>
      </c>
      <c r="M3" s="64" t="s">
        <v>154</v>
      </c>
      <c r="O3" s="1" t="s">
        <v>163</v>
      </c>
      <c r="W3" s="21">
        <v>5</v>
      </c>
      <c r="X3" s="21">
        <v>10</v>
      </c>
      <c r="Y3" s="21">
        <v>15</v>
      </c>
      <c r="Z3" s="21">
        <v>20</v>
      </c>
      <c r="AA3" s="21">
        <v>25</v>
      </c>
      <c r="AB3" s="21">
        <v>30</v>
      </c>
      <c r="AC3" s="21">
        <v>35</v>
      </c>
      <c r="AD3" s="22">
        <v>40</v>
      </c>
      <c r="AE3" s="21">
        <v>45</v>
      </c>
      <c r="AF3" s="21">
        <v>50</v>
      </c>
      <c r="AG3" s="21">
        <v>55</v>
      </c>
      <c r="AH3" s="21">
        <v>60</v>
      </c>
      <c r="AI3" s="21">
        <v>65</v>
      </c>
      <c r="AJ3" s="21">
        <v>70</v>
      </c>
      <c r="AK3" s="21">
        <v>75</v>
      </c>
      <c r="AL3" s="21">
        <v>80</v>
      </c>
      <c r="AM3" s="21">
        <v>85</v>
      </c>
      <c r="AN3" s="21">
        <v>90</v>
      </c>
      <c r="AO3" s="21">
        <v>95</v>
      </c>
      <c r="AP3" s="21">
        <v>96</v>
      </c>
    </row>
    <row r="4" spans="1:44" hidden="1" x14ac:dyDescent="0.2">
      <c r="A4" s="27">
        <v>40945</v>
      </c>
      <c r="B4" s="60">
        <v>10</v>
      </c>
      <c r="C4" s="11" t="s">
        <v>362</v>
      </c>
      <c r="D4" s="1">
        <v>1969</v>
      </c>
      <c r="G4" s="1">
        <v>200</v>
      </c>
      <c r="L4" s="70" t="s">
        <v>161</v>
      </c>
      <c r="M4" s="64" t="s">
        <v>155</v>
      </c>
      <c r="O4" s="16" t="s">
        <v>164</v>
      </c>
      <c r="Z4"/>
      <c r="AA4"/>
      <c r="AB4"/>
      <c r="AC4"/>
      <c r="AD4" s="1">
        <v>360</v>
      </c>
      <c r="AE4" s="1">
        <v>300</v>
      </c>
      <c r="AF4" s="1">
        <v>400</v>
      </c>
      <c r="AG4" s="1">
        <v>360</v>
      </c>
      <c r="AH4" s="1">
        <v>550</v>
      </c>
      <c r="AI4" s="1">
        <v>550</v>
      </c>
      <c r="AJ4" s="1">
        <v>600</v>
      </c>
      <c r="AP4" s="1">
        <v>3800</v>
      </c>
    </row>
    <row r="5" spans="1:44" ht="12.75" hidden="1" customHeight="1" x14ac:dyDescent="0.2">
      <c r="A5" s="27">
        <v>40945</v>
      </c>
      <c r="B5" s="60">
        <v>20</v>
      </c>
      <c r="C5" s="11" t="s">
        <v>362</v>
      </c>
      <c r="D5" s="1">
        <v>1980</v>
      </c>
      <c r="G5" s="1">
        <v>850</v>
      </c>
      <c r="L5" s="69" t="s">
        <v>160</v>
      </c>
      <c r="M5" s="64" t="s">
        <v>156</v>
      </c>
      <c r="O5" s="1" t="s">
        <v>163</v>
      </c>
      <c r="Z5"/>
      <c r="AA5"/>
      <c r="AB5"/>
      <c r="AC5"/>
      <c r="AD5" s="1">
        <v>500</v>
      </c>
      <c r="AE5" s="1">
        <v>180</v>
      </c>
      <c r="AF5" s="1">
        <v>220</v>
      </c>
      <c r="AG5" s="1">
        <v>550</v>
      </c>
      <c r="AH5" s="1">
        <v>400</v>
      </c>
      <c r="AI5" s="1">
        <v>450</v>
      </c>
      <c r="AJ5" s="1">
        <v>450</v>
      </c>
    </row>
    <row r="6" spans="1:44" ht="12.75" hidden="1" customHeight="1" x14ac:dyDescent="0.2">
      <c r="A6" s="27">
        <v>40945</v>
      </c>
      <c r="B6" s="60">
        <v>50</v>
      </c>
      <c r="C6" s="11" t="s">
        <v>362</v>
      </c>
      <c r="D6" s="1">
        <v>1980</v>
      </c>
      <c r="G6" s="1">
        <v>350</v>
      </c>
      <c r="L6" s="69"/>
      <c r="M6" s="64" t="s">
        <v>158</v>
      </c>
      <c r="O6" s="16" t="s">
        <v>146</v>
      </c>
      <c r="Z6"/>
      <c r="AA6"/>
      <c r="AB6"/>
      <c r="AC6"/>
      <c r="AD6" s="1">
        <v>130</v>
      </c>
      <c r="AE6" s="1"/>
      <c r="AF6" s="1">
        <v>350</v>
      </c>
      <c r="AG6" s="1">
        <v>550</v>
      </c>
      <c r="AH6" s="1">
        <v>400</v>
      </c>
      <c r="AI6" s="1">
        <v>550</v>
      </c>
      <c r="AJ6" s="1">
        <v>500</v>
      </c>
    </row>
    <row r="7" spans="1:44" ht="12.75" hidden="1" customHeight="1" x14ac:dyDescent="0.2">
      <c r="A7" s="27">
        <v>40945</v>
      </c>
      <c r="B7" s="60">
        <v>100</v>
      </c>
      <c r="C7" s="11" t="s">
        <v>362</v>
      </c>
      <c r="D7" s="1">
        <v>1980</v>
      </c>
      <c r="F7" s="1" t="s">
        <v>67</v>
      </c>
      <c r="G7" s="1">
        <v>300</v>
      </c>
      <c r="L7" s="70" t="s">
        <v>161</v>
      </c>
      <c r="M7" s="64" t="s">
        <v>159</v>
      </c>
      <c r="O7" s="11" t="s">
        <v>163</v>
      </c>
      <c r="Z7"/>
      <c r="AA7"/>
      <c r="AB7"/>
      <c r="AC7"/>
      <c r="AD7" s="1">
        <v>50</v>
      </c>
      <c r="AE7" s="1"/>
      <c r="AF7" s="1">
        <v>500</v>
      </c>
      <c r="AG7" s="1">
        <v>450</v>
      </c>
      <c r="AH7" s="1">
        <v>400</v>
      </c>
      <c r="AI7" s="1"/>
    </row>
    <row r="8" spans="1:44" ht="12.75" hidden="1" customHeight="1" x14ac:dyDescent="0.2">
      <c r="A8" s="27">
        <v>40945</v>
      </c>
      <c r="B8" s="60">
        <v>200</v>
      </c>
      <c r="C8" s="11" t="s">
        <v>362</v>
      </c>
      <c r="D8" s="1">
        <v>2002</v>
      </c>
      <c r="G8" s="1">
        <v>450</v>
      </c>
      <c r="Z8"/>
      <c r="AA8"/>
      <c r="AB8"/>
      <c r="AC8"/>
      <c r="AD8" s="1">
        <v>80</v>
      </c>
      <c r="AE8" s="1"/>
      <c r="AF8" s="1"/>
      <c r="AG8" s="1">
        <v>450</v>
      </c>
      <c r="AH8" s="1">
        <v>600</v>
      </c>
      <c r="AI8" s="1"/>
    </row>
    <row r="9" spans="1:44" ht="12.75" hidden="1" customHeight="1" x14ac:dyDescent="0.2">
      <c r="A9" s="27">
        <v>40945</v>
      </c>
      <c r="B9" s="60">
        <v>500</v>
      </c>
      <c r="C9" s="11" t="s">
        <v>362</v>
      </c>
      <c r="D9" s="1">
        <v>1975</v>
      </c>
      <c r="G9" s="1">
        <v>1700</v>
      </c>
      <c r="Z9"/>
      <c r="AA9"/>
      <c r="AB9"/>
      <c r="AC9"/>
      <c r="AD9" s="1">
        <v>20</v>
      </c>
      <c r="AE9" s="1"/>
      <c r="AF9" s="1"/>
      <c r="AG9" s="1">
        <v>400</v>
      </c>
      <c r="AH9" s="1">
        <v>450</v>
      </c>
      <c r="AI9" s="1"/>
    </row>
    <row r="10" spans="1:44" ht="12.75" hidden="1" customHeight="1" x14ac:dyDescent="0.2">
      <c r="A10" s="27">
        <v>40945</v>
      </c>
      <c r="B10" s="60">
        <v>1000</v>
      </c>
      <c r="C10" s="11" t="s">
        <v>362</v>
      </c>
      <c r="D10" s="1">
        <v>1993</v>
      </c>
      <c r="G10" s="1">
        <v>2300</v>
      </c>
      <c r="Z10"/>
      <c r="AA10"/>
      <c r="AB10"/>
      <c r="AC10"/>
      <c r="AD10" s="1">
        <v>40</v>
      </c>
      <c r="AF10" s="1"/>
      <c r="AG10" s="1">
        <v>140</v>
      </c>
      <c r="AH10" s="1">
        <v>620</v>
      </c>
      <c r="AI10" s="1"/>
    </row>
    <row r="11" spans="1:44" ht="12.75" hidden="1" customHeight="1" x14ac:dyDescent="0.2">
      <c r="A11" s="27">
        <v>40945</v>
      </c>
      <c r="B11" s="60">
        <v>2</v>
      </c>
      <c r="C11" s="11" t="s">
        <v>369</v>
      </c>
      <c r="D11" s="1">
        <v>1920</v>
      </c>
      <c r="G11" s="1">
        <v>400</v>
      </c>
      <c r="L11" s="30"/>
      <c r="M11" s="52"/>
      <c r="N11" s="67"/>
      <c r="O11" s="24"/>
      <c r="P11" s="24"/>
      <c r="Q11" s="24"/>
      <c r="R11" s="24"/>
      <c r="Z11"/>
      <c r="AA11"/>
      <c r="AB11"/>
      <c r="AC11"/>
      <c r="AD11" s="1">
        <v>150</v>
      </c>
      <c r="AF11" s="1"/>
      <c r="AG11" s="1"/>
      <c r="AH11" s="1">
        <v>520</v>
      </c>
      <c r="AI11" s="1"/>
    </row>
    <row r="12" spans="1:44" ht="12.75" hidden="1" customHeight="1" x14ac:dyDescent="0.2">
      <c r="A12" s="27">
        <v>40945</v>
      </c>
      <c r="B12" s="60">
        <v>10</v>
      </c>
      <c r="C12" s="11" t="s">
        <v>369</v>
      </c>
      <c r="D12" s="1">
        <v>1920</v>
      </c>
      <c r="G12" s="1">
        <v>350</v>
      </c>
      <c r="L12" s="80"/>
      <c r="M12" s="81"/>
      <c r="N12" s="67"/>
      <c r="O12" s="82"/>
      <c r="P12" s="24"/>
      <c r="Q12" s="24"/>
      <c r="R12" s="24"/>
      <c r="Z12"/>
      <c r="AA12"/>
      <c r="AB12"/>
      <c r="AC12"/>
      <c r="AD12" s="1"/>
      <c r="AF12" s="1"/>
      <c r="AG12" s="1"/>
      <c r="AH12" s="1">
        <v>570</v>
      </c>
      <c r="AI12" s="1"/>
    </row>
    <row r="13" spans="1:44" ht="12.75" hidden="1" customHeight="1" x14ac:dyDescent="0.2">
      <c r="A13" s="27">
        <v>40945</v>
      </c>
      <c r="B13" s="60">
        <v>2</v>
      </c>
      <c r="C13" s="11" t="s">
        <v>370</v>
      </c>
      <c r="D13" s="1">
        <v>1922</v>
      </c>
      <c r="G13" s="1">
        <v>200</v>
      </c>
      <c r="L13" s="30"/>
      <c r="M13" s="81"/>
      <c r="N13" s="67"/>
      <c r="O13" s="24"/>
      <c r="P13" s="35"/>
      <c r="Q13" s="24"/>
      <c r="Z13"/>
      <c r="AA13"/>
      <c r="AB13"/>
      <c r="AC13"/>
      <c r="AF13" s="1"/>
      <c r="AG13" s="1"/>
      <c r="AH13" s="1">
        <v>400</v>
      </c>
      <c r="AI13" s="1"/>
    </row>
    <row r="14" spans="1:44" ht="12.75" hidden="1" customHeight="1" x14ac:dyDescent="0.2">
      <c r="A14" s="27">
        <v>40957</v>
      </c>
      <c r="B14" s="60">
        <v>10000000</v>
      </c>
      <c r="C14" s="11" t="s">
        <v>371</v>
      </c>
      <c r="D14" s="1">
        <v>1945</v>
      </c>
      <c r="G14" s="1">
        <v>400</v>
      </c>
      <c r="L14" s="30"/>
      <c r="M14" s="81"/>
      <c r="N14" s="67"/>
      <c r="O14" s="24"/>
      <c r="P14" s="35"/>
      <c r="Q14" s="24"/>
      <c r="Z14"/>
      <c r="AA14"/>
      <c r="AB14"/>
      <c r="AC14"/>
      <c r="AF14" s="1"/>
      <c r="AG14" s="1"/>
      <c r="AH14" s="1">
        <v>670</v>
      </c>
      <c r="AI14" s="1"/>
    </row>
    <row r="15" spans="1:44" ht="12.75" hidden="1" customHeight="1" x14ac:dyDescent="0.2">
      <c r="A15" s="27">
        <v>40957</v>
      </c>
      <c r="B15" s="60">
        <v>10000000</v>
      </c>
      <c r="C15" s="11" t="s">
        <v>372</v>
      </c>
      <c r="D15" s="1">
        <v>1946</v>
      </c>
      <c r="G15" s="1">
        <v>750</v>
      </c>
      <c r="L15" s="83"/>
      <c r="M15" s="65"/>
      <c r="N15" s="84"/>
      <c r="O15" s="24"/>
      <c r="P15" s="24"/>
      <c r="Q15" s="24"/>
      <c r="Z15"/>
      <c r="AB15"/>
      <c r="AC15"/>
      <c r="AD15" s="1"/>
      <c r="AF15" s="1"/>
      <c r="AG15" s="1"/>
      <c r="AH15" s="1">
        <v>450</v>
      </c>
      <c r="AI15" s="1"/>
    </row>
    <row r="16" spans="1:44" ht="12.75" hidden="1" customHeight="1" x14ac:dyDescent="0.2">
      <c r="A16" s="27">
        <v>40957</v>
      </c>
      <c r="B16" s="60">
        <v>100000000</v>
      </c>
      <c r="C16" s="11" t="s">
        <v>372</v>
      </c>
      <c r="D16" s="1">
        <v>1946</v>
      </c>
      <c r="G16" s="1">
        <v>1500</v>
      </c>
      <c r="L16" s="83"/>
      <c r="M16" s="81"/>
      <c r="N16" s="67"/>
      <c r="O16" s="82"/>
      <c r="P16" s="24"/>
      <c r="Q16" s="24"/>
      <c r="Z16"/>
      <c r="AA16"/>
      <c r="AB16"/>
      <c r="AC16"/>
      <c r="AF16" s="1"/>
      <c r="AG16" s="1"/>
      <c r="AH16" s="1">
        <v>400</v>
      </c>
      <c r="AI16" s="1"/>
    </row>
    <row r="17" spans="1:36" ht="16.5" hidden="1" customHeight="1" x14ac:dyDescent="0.25">
      <c r="A17" s="27">
        <v>40960</v>
      </c>
      <c r="B17" s="60">
        <v>500</v>
      </c>
      <c r="C17" s="11" t="s">
        <v>362</v>
      </c>
      <c r="D17" s="1">
        <v>1990</v>
      </c>
      <c r="G17" s="1">
        <v>1100</v>
      </c>
      <c r="I17" s="17">
        <v>12600</v>
      </c>
      <c r="J17" s="1">
        <v>4</v>
      </c>
      <c r="L17" s="30"/>
      <c r="M17" s="85"/>
      <c r="N17" s="84"/>
      <c r="O17" s="82"/>
      <c r="P17" s="24"/>
      <c r="Q17" s="24"/>
      <c r="Z17"/>
      <c r="AA17"/>
      <c r="AB17"/>
      <c r="AC17"/>
      <c r="AF17" s="1"/>
      <c r="AG17" s="1"/>
      <c r="AH17" s="1">
        <v>110</v>
      </c>
      <c r="AI17" s="1"/>
    </row>
    <row r="18" spans="1:36" ht="12.75" hidden="1" customHeight="1" x14ac:dyDescent="0.2">
      <c r="A18" s="27">
        <v>41001</v>
      </c>
      <c r="B18" s="60" t="s">
        <v>147</v>
      </c>
      <c r="C18" s="11" t="s">
        <v>371</v>
      </c>
      <c r="G18" s="1">
        <v>800</v>
      </c>
      <c r="L18" s="30"/>
      <c r="M18" s="81"/>
      <c r="N18" s="67"/>
      <c r="O18" s="82"/>
      <c r="P18" s="24"/>
      <c r="Q18" s="24"/>
      <c r="Z18"/>
      <c r="AA18"/>
      <c r="AB18"/>
      <c r="AC18"/>
      <c r="AF18" s="1"/>
      <c r="AG18" s="1"/>
      <c r="AH18" s="1"/>
      <c r="AI18" s="1"/>
    </row>
    <row r="19" spans="1:36" ht="12.75" hidden="1" customHeight="1" x14ac:dyDescent="0.2">
      <c r="A19" s="27">
        <v>41001</v>
      </c>
      <c r="B19" s="60">
        <v>100000</v>
      </c>
      <c r="C19" s="11" t="s">
        <v>371</v>
      </c>
      <c r="D19" s="1">
        <v>1945</v>
      </c>
      <c r="G19" s="1">
        <v>650</v>
      </c>
      <c r="L19" s="30"/>
      <c r="M19" s="81"/>
      <c r="N19" s="67"/>
      <c r="O19" s="82"/>
      <c r="P19" s="24"/>
      <c r="Q19" s="24"/>
      <c r="AE19" s="16">
        <v>240</v>
      </c>
      <c r="AF19" s="16">
        <v>370</v>
      </c>
      <c r="AG19" s="16">
        <v>410</v>
      </c>
      <c r="AH19" s="16">
        <v>470</v>
      </c>
      <c r="AI19" s="16">
        <v>520</v>
      </c>
      <c r="AJ19" s="16">
        <v>520</v>
      </c>
    </row>
    <row r="20" spans="1:36" ht="12.75" hidden="1" customHeight="1" x14ac:dyDescent="0.2">
      <c r="A20" s="27">
        <v>41001</v>
      </c>
      <c r="B20" s="60">
        <v>1000000</v>
      </c>
      <c r="C20" s="11" t="s">
        <v>371</v>
      </c>
      <c r="D20" s="1">
        <v>1945</v>
      </c>
      <c r="G20" s="1">
        <v>1000</v>
      </c>
      <c r="L20" s="30"/>
      <c r="M20" s="81"/>
      <c r="N20" s="67"/>
      <c r="O20" s="82"/>
      <c r="P20" s="24"/>
      <c r="Q20" s="24"/>
    </row>
    <row r="21" spans="1:36" ht="12.75" hidden="1" customHeight="1" x14ac:dyDescent="0.2">
      <c r="A21" s="27">
        <v>41001</v>
      </c>
      <c r="B21" s="60">
        <v>100000</v>
      </c>
      <c r="C21" s="11" t="s">
        <v>373</v>
      </c>
      <c r="D21" s="1">
        <v>1946</v>
      </c>
      <c r="G21" s="1">
        <v>800</v>
      </c>
      <c r="L21" s="30"/>
      <c r="M21" s="81"/>
      <c r="N21" s="67"/>
      <c r="O21" s="82"/>
      <c r="P21" s="24"/>
      <c r="Q21" s="24"/>
      <c r="X21" s="1"/>
      <c r="Y21" s="1"/>
      <c r="AD21" s="1"/>
      <c r="AE21" s="1"/>
      <c r="AF21" s="1"/>
      <c r="AG21" s="1"/>
    </row>
    <row r="22" spans="1:36" ht="12.75" hidden="1" customHeight="1" x14ac:dyDescent="0.2">
      <c r="A22" s="27">
        <v>41001</v>
      </c>
      <c r="B22" s="60" t="s">
        <v>148</v>
      </c>
      <c r="C22" s="11" t="s">
        <v>372</v>
      </c>
      <c r="G22" s="1">
        <v>2100</v>
      </c>
      <c r="L22" s="30"/>
      <c r="M22" s="81"/>
      <c r="N22" s="67"/>
      <c r="O22" s="82"/>
      <c r="P22" s="24"/>
      <c r="Q22" s="24"/>
    </row>
    <row r="23" spans="1:36" ht="12.75" hidden="1" customHeight="1" x14ac:dyDescent="0.2">
      <c r="A23" s="27">
        <v>41011</v>
      </c>
      <c r="B23" s="60">
        <v>2</v>
      </c>
      <c r="C23" s="11" t="s">
        <v>371</v>
      </c>
      <c r="D23" s="1">
        <v>1944</v>
      </c>
      <c r="G23" s="1">
        <v>100</v>
      </c>
      <c r="L23" s="30"/>
      <c r="M23" s="65"/>
      <c r="N23" s="84"/>
      <c r="O23" s="24"/>
      <c r="P23" s="24"/>
      <c r="Q23" s="24"/>
    </row>
    <row r="24" spans="1:36" ht="12.75" hidden="1" customHeight="1" x14ac:dyDescent="0.2">
      <c r="A24" s="27">
        <v>41011</v>
      </c>
      <c r="B24" s="60">
        <v>500000</v>
      </c>
      <c r="C24" s="11" t="s">
        <v>374</v>
      </c>
      <c r="G24" s="1">
        <v>450</v>
      </c>
      <c r="L24" s="80"/>
      <c r="M24" s="81"/>
      <c r="N24" s="67"/>
      <c r="O24" s="82"/>
      <c r="P24" s="24"/>
      <c r="Q24" s="24"/>
    </row>
    <row r="25" spans="1:36" ht="12.75" hidden="1" customHeight="1" x14ac:dyDescent="0.2">
      <c r="A25" s="27">
        <v>41011</v>
      </c>
      <c r="B25" s="60">
        <v>20</v>
      </c>
      <c r="C25" s="11" t="s">
        <v>362</v>
      </c>
      <c r="D25" s="1">
        <v>1969</v>
      </c>
      <c r="G25" s="1">
        <v>550</v>
      </c>
      <c r="L25" s="30"/>
      <c r="M25" s="81"/>
      <c r="N25" s="67"/>
      <c r="O25" s="82"/>
      <c r="P25" s="24"/>
      <c r="Q25" s="24"/>
    </row>
    <row r="26" spans="1:36" ht="12.75" hidden="1" customHeight="1" x14ac:dyDescent="0.2">
      <c r="A26" s="27">
        <v>41011</v>
      </c>
      <c r="B26" s="60">
        <v>20</v>
      </c>
      <c r="C26" s="11" t="s">
        <v>362</v>
      </c>
      <c r="D26" s="1">
        <v>1980</v>
      </c>
      <c r="G26" s="1">
        <v>850</v>
      </c>
      <c r="L26" s="30"/>
      <c r="M26" s="81"/>
      <c r="N26" s="67"/>
      <c r="O26" s="82"/>
      <c r="P26" s="24"/>
      <c r="Q26" s="24"/>
    </row>
    <row r="27" spans="1:36" ht="12.75" hidden="1" customHeight="1" x14ac:dyDescent="0.2">
      <c r="A27" s="27">
        <v>41011</v>
      </c>
      <c r="B27" s="60">
        <v>50</v>
      </c>
      <c r="C27" s="11" t="s">
        <v>362</v>
      </c>
      <c r="D27" s="1">
        <v>1980</v>
      </c>
      <c r="G27" s="1">
        <v>350</v>
      </c>
      <c r="L27" s="80"/>
      <c r="M27" s="65"/>
      <c r="N27" s="67"/>
      <c r="O27" s="82"/>
      <c r="P27" s="24"/>
      <c r="Q27" s="24"/>
    </row>
    <row r="28" spans="1:36" ht="12.75" hidden="1" customHeight="1" x14ac:dyDescent="0.2">
      <c r="A28" s="27">
        <v>41011</v>
      </c>
      <c r="B28" s="60">
        <v>50</v>
      </c>
      <c r="C28" s="11" t="s">
        <v>362</v>
      </c>
      <c r="D28" s="1">
        <v>1983</v>
      </c>
      <c r="G28" s="1">
        <v>800</v>
      </c>
      <c r="L28" s="30"/>
      <c r="M28" s="65"/>
      <c r="N28" s="67"/>
      <c r="O28" s="82"/>
      <c r="P28" s="24"/>
      <c r="Q28" s="24"/>
    </row>
    <row r="29" spans="1:36" ht="12.75" hidden="1" customHeight="1" x14ac:dyDescent="0.2">
      <c r="A29" s="27">
        <v>41011</v>
      </c>
      <c r="B29" s="60">
        <v>50</v>
      </c>
      <c r="C29" s="11" t="s">
        <v>362</v>
      </c>
      <c r="D29" s="1">
        <v>1986</v>
      </c>
      <c r="G29" s="1">
        <v>500</v>
      </c>
      <c r="L29" s="30"/>
      <c r="M29" s="65"/>
      <c r="N29" s="67"/>
      <c r="O29" s="82"/>
      <c r="P29" s="24"/>
      <c r="Q29" s="24"/>
    </row>
    <row r="30" spans="1:36" ht="12.75" hidden="1" customHeight="1" x14ac:dyDescent="0.2">
      <c r="A30" s="27">
        <v>41011</v>
      </c>
      <c r="B30" s="60">
        <v>50</v>
      </c>
      <c r="C30" s="11" t="s">
        <v>362</v>
      </c>
      <c r="D30" s="1">
        <v>1989</v>
      </c>
      <c r="G30" s="1">
        <v>350</v>
      </c>
      <c r="L30" s="30"/>
      <c r="M30" s="81"/>
      <c r="N30" s="67"/>
      <c r="O30" s="82"/>
      <c r="P30" s="24"/>
      <c r="Q30" s="24"/>
    </row>
    <row r="31" spans="1:36" ht="12.75" hidden="1" customHeight="1" x14ac:dyDescent="0.2">
      <c r="A31" s="27">
        <v>41011</v>
      </c>
      <c r="B31" s="60">
        <v>100</v>
      </c>
      <c r="C31" s="11" t="s">
        <v>362</v>
      </c>
      <c r="D31" s="1">
        <v>1957</v>
      </c>
      <c r="G31" s="1">
        <v>1600</v>
      </c>
      <c r="L31" s="30"/>
      <c r="M31" s="81"/>
      <c r="N31" s="67"/>
      <c r="O31" s="82"/>
      <c r="P31" s="24"/>
      <c r="Q31" s="24"/>
    </row>
    <row r="32" spans="1:36" ht="12.75" hidden="1" customHeight="1" x14ac:dyDescent="0.2">
      <c r="A32" s="27">
        <v>41011</v>
      </c>
      <c r="B32" s="60">
        <v>100</v>
      </c>
      <c r="C32" s="11" t="s">
        <v>362</v>
      </c>
      <c r="D32" s="1">
        <v>1960</v>
      </c>
      <c r="G32" s="1">
        <v>1700</v>
      </c>
      <c r="L32" s="30"/>
      <c r="M32" s="65"/>
      <c r="N32" s="67"/>
      <c r="O32" s="82"/>
      <c r="P32" s="24"/>
      <c r="Q32" s="24"/>
    </row>
    <row r="33" spans="1:17" ht="12.75" hidden="1" customHeight="1" x14ac:dyDescent="0.2">
      <c r="A33" s="27">
        <v>41057</v>
      </c>
      <c r="B33" s="60">
        <v>50</v>
      </c>
      <c r="C33" s="11" t="s">
        <v>362</v>
      </c>
      <c r="D33" s="1">
        <v>1983</v>
      </c>
      <c r="G33" s="1">
        <v>750</v>
      </c>
      <c r="L33" s="30"/>
      <c r="M33" s="81"/>
      <c r="N33" s="67"/>
      <c r="O33" s="82"/>
      <c r="P33" s="24"/>
      <c r="Q33" s="24"/>
    </row>
    <row r="34" spans="1:17" ht="12.75" hidden="1" customHeight="1" x14ac:dyDescent="0.2">
      <c r="A34" s="27">
        <v>41057</v>
      </c>
      <c r="B34" s="60">
        <v>100</v>
      </c>
      <c r="C34" s="11" t="s">
        <v>362</v>
      </c>
      <c r="D34" s="1">
        <v>1949</v>
      </c>
      <c r="G34" s="1">
        <v>1600</v>
      </c>
      <c r="L34" s="30"/>
      <c r="M34" s="81"/>
      <c r="N34" s="67"/>
      <c r="O34" s="82"/>
      <c r="P34" s="24"/>
      <c r="Q34" s="24"/>
    </row>
    <row r="35" spans="1:17" ht="16.5" hidden="1" customHeight="1" x14ac:dyDescent="0.25">
      <c r="A35" s="27">
        <v>41057</v>
      </c>
      <c r="B35" s="60">
        <v>50</v>
      </c>
      <c r="C35" s="11" t="s">
        <v>362</v>
      </c>
      <c r="D35" s="1">
        <v>1951</v>
      </c>
      <c r="G35" s="1">
        <v>5500</v>
      </c>
      <c r="I35" s="17">
        <v>20450</v>
      </c>
      <c r="J35" s="1">
        <v>3</v>
      </c>
      <c r="L35" s="30"/>
      <c r="M35" s="81"/>
      <c r="N35" s="67"/>
      <c r="O35" s="82"/>
      <c r="P35" s="24"/>
      <c r="Q35" s="24"/>
    </row>
    <row r="36" spans="1:17" ht="12.75" hidden="1" customHeight="1" x14ac:dyDescent="0.2">
      <c r="A36" s="27">
        <v>41107</v>
      </c>
      <c r="B36" s="60">
        <v>50</v>
      </c>
      <c r="C36" s="11" t="s">
        <v>362</v>
      </c>
      <c r="D36" s="1">
        <v>1989</v>
      </c>
      <c r="G36" s="1">
        <v>350</v>
      </c>
      <c r="L36" s="30"/>
      <c r="M36" s="81"/>
      <c r="N36" s="67"/>
      <c r="O36" s="82"/>
      <c r="P36" s="24"/>
      <c r="Q36" s="24"/>
    </row>
    <row r="37" spans="1:17" ht="12.75" hidden="1" customHeight="1" x14ac:dyDescent="0.2">
      <c r="A37" s="27">
        <v>41107</v>
      </c>
      <c r="B37" s="60">
        <v>1000</v>
      </c>
      <c r="C37" s="11" t="s">
        <v>362</v>
      </c>
      <c r="D37" s="1">
        <v>1992</v>
      </c>
      <c r="G37" s="1">
        <v>2300</v>
      </c>
    </row>
    <row r="38" spans="1:17" ht="12.75" hidden="1" customHeight="1" x14ac:dyDescent="0.2">
      <c r="A38" s="27">
        <v>41123</v>
      </c>
      <c r="B38" s="60">
        <v>500</v>
      </c>
      <c r="C38" s="11" t="s">
        <v>362</v>
      </c>
      <c r="D38" s="1">
        <v>1990</v>
      </c>
      <c r="G38" s="1">
        <v>4200</v>
      </c>
    </row>
    <row r="39" spans="1:17" ht="12.75" hidden="1" customHeight="1" x14ac:dyDescent="0.2">
      <c r="A39" s="27">
        <v>41131</v>
      </c>
      <c r="B39" s="60">
        <v>20</v>
      </c>
      <c r="C39" s="11" t="s">
        <v>362</v>
      </c>
      <c r="D39" s="1">
        <v>1957</v>
      </c>
      <c r="G39" s="1">
        <v>8000</v>
      </c>
    </row>
    <row r="40" spans="1:17" ht="12.75" hidden="1" customHeight="1" x14ac:dyDescent="0.2">
      <c r="A40" s="27">
        <v>41247</v>
      </c>
      <c r="B40" s="60">
        <v>5000</v>
      </c>
      <c r="C40" s="11" t="s">
        <v>362</v>
      </c>
      <c r="D40" s="1">
        <v>1990</v>
      </c>
      <c r="G40" s="1">
        <v>8000</v>
      </c>
    </row>
    <row r="41" spans="1:17" ht="12.75" hidden="1" customHeight="1" x14ac:dyDescent="0.2">
      <c r="A41" s="27">
        <v>41164</v>
      </c>
      <c r="B41" s="60">
        <v>100</v>
      </c>
      <c r="C41" s="11" t="s">
        <v>371</v>
      </c>
      <c r="D41" s="1">
        <v>1945</v>
      </c>
      <c r="G41" s="1">
        <v>1100</v>
      </c>
    </row>
    <row r="42" spans="1:17" ht="12.75" hidden="1" customHeight="1" x14ac:dyDescent="0.2">
      <c r="A42" s="27">
        <v>41164</v>
      </c>
      <c r="B42" s="60">
        <v>50</v>
      </c>
      <c r="C42" s="11" t="s">
        <v>371</v>
      </c>
      <c r="D42" s="1">
        <v>1945</v>
      </c>
      <c r="G42" s="1">
        <v>2300</v>
      </c>
    </row>
    <row r="43" spans="1:17" ht="12.75" hidden="1" customHeight="1" x14ac:dyDescent="0.2">
      <c r="A43" s="27">
        <v>41164</v>
      </c>
      <c r="B43" s="60">
        <v>20</v>
      </c>
      <c r="C43" s="11" t="s">
        <v>371</v>
      </c>
      <c r="D43" s="1">
        <v>1941</v>
      </c>
      <c r="G43" s="1">
        <v>1600</v>
      </c>
    </row>
    <row r="44" spans="1:17" ht="12.75" hidden="1" customHeight="1" x14ac:dyDescent="0.2">
      <c r="A44" s="27">
        <v>41176</v>
      </c>
      <c r="B44" s="60" t="s">
        <v>147</v>
      </c>
      <c r="C44" s="11" t="s">
        <v>371</v>
      </c>
      <c r="G44" s="1">
        <v>1200</v>
      </c>
    </row>
    <row r="45" spans="1:17" ht="12.75" hidden="1" customHeight="1" x14ac:dyDescent="0.2">
      <c r="A45" s="27">
        <v>41176</v>
      </c>
      <c r="B45" s="60" t="s">
        <v>144</v>
      </c>
      <c r="C45" s="11" t="s">
        <v>371</v>
      </c>
      <c r="G45" s="1">
        <v>1100</v>
      </c>
    </row>
    <row r="46" spans="1:17" ht="16.5" hidden="1" customHeight="1" x14ac:dyDescent="0.25">
      <c r="A46" s="27">
        <v>41176</v>
      </c>
      <c r="B46" s="60" t="s">
        <v>148</v>
      </c>
      <c r="C46" s="11" t="s">
        <v>372</v>
      </c>
      <c r="G46" s="1">
        <v>2000</v>
      </c>
      <c r="I46" s="17">
        <v>32150</v>
      </c>
      <c r="J46" s="1">
        <v>6</v>
      </c>
    </row>
    <row r="47" spans="1:17" ht="12.75" hidden="1" customHeight="1" x14ac:dyDescent="0.2">
      <c r="A47" s="27">
        <v>41184</v>
      </c>
      <c r="B47" s="60">
        <v>100000000</v>
      </c>
      <c r="C47" s="11" t="s">
        <v>372</v>
      </c>
      <c r="D47" s="411">
        <v>1946</v>
      </c>
      <c r="G47" s="1">
        <v>1100</v>
      </c>
    </row>
    <row r="48" spans="1:17" ht="12.75" hidden="1" customHeight="1" x14ac:dyDescent="0.2">
      <c r="A48" s="27">
        <v>41187</v>
      </c>
      <c r="B48" s="60">
        <v>20</v>
      </c>
      <c r="C48" s="11" t="s">
        <v>362</v>
      </c>
      <c r="D48" s="1">
        <v>1975</v>
      </c>
      <c r="G48" s="1">
        <v>700</v>
      </c>
    </row>
    <row r="49" spans="1:10" ht="12.75" hidden="1" customHeight="1" x14ac:dyDescent="0.2">
      <c r="A49" s="27">
        <v>41188</v>
      </c>
      <c r="B49" s="60">
        <v>100000</v>
      </c>
      <c r="C49" s="11" t="s">
        <v>373</v>
      </c>
      <c r="D49" s="1">
        <v>1946</v>
      </c>
      <c r="G49" s="1">
        <v>800</v>
      </c>
    </row>
    <row r="50" spans="1:10" ht="12.75" hidden="1" customHeight="1" x14ac:dyDescent="0.2">
      <c r="A50" s="27">
        <v>41188</v>
      </c>
      <c r="B50" s="60">
        <v>500000</v>
      </c>
      <c r="C50" s="11" t="s">
        <v>374</v>
      </c>
      <c r="G50" s="1">
        <v>300</v>
      </c>
    </row>
    <row r="51" spans="1:10" ht="12.75" customHeight="1" x14ac:dyDescent="0.2">
      <c r="A51" s="27">
        <v>41188</v>
      </c>
      <c r="B51" s="60">
        <v>1000000</v>
      </c>
      <c r="C51" s="11" t="s">
        <v>374</v>
      </c>
      <c r="D51" s="1">
        <v>1946</v>
      </c>
      <c r="G51" s="1">
        <v>450</v>
      </c>
    </row>
    <row r="52" spans="1:10" ht="12.75" hidden="1" customHeight="1" x14ac:dyDescent="0.2">
      <c r="A52" s="27">
        <v>41188</v>
      </c>
      <c r="B52" s="60">
        <v>2</v>
      </c>
      <c r="C52" s="11" t="s">
        <v>369</v>
      </c>
      <c r="D52" s="1">
        <v>1920</v>
      </c>
      <c r="G52" s="1">
        <v>700</v>
      </c>
    </row>
    <row r="53" spans="1:10" ht="12.75" hidden="1" customHeight="1" x14ac:dyDescent="0.2">
      <c r="A53" s="27">
        <v>41233</v>
      </c>
      <c r="B53" s="60">
        <v>50</v>
      </c>
      <c r="C53" s="11" t="s">
        <v>362</v>
      </c>
      <c r="D53" s="1">
        <v>1989</v>
      </c>
      <c r="G53" s="1">
        <v>350</v>
      </c>
    </row>
    <row r="54" spans="1:10" hidden="1" x14ac:dyDescent="0.2">
      <c r="A54" s="27">
        <v>41242</v>
      </c>
      <c r="B54" s="60">
        <v>10</v>
      </c>
      <c r="C54" s="11" t="s">
        <v>362</v>
      </c>
      <c r="D54" s="1">
        <v>1969</v>
      </c>
      <c r="G54" s="1">
        <v>200</v>
      </c>
    </row>
    <row r="55" spans="1:10" ht="12.75" hidden="1" customHeight="1" x14ac:dyDescent="0.2">
      <c r="A55" s="27">
        <v>41242</v>
      </c>
      <c r="B55" s="60">
        <v>20</v>
      </c>
      <c r="C55" s="11" t="s">
        <v>362</v>
      </c>
      <c r="D55" s="1">
        <v>1980</v>
      </c>
      <c r="G55" s="1">
        <v>850</v>
      </c>
    </row>
    <row r="56" spans="1:10" ht="12.75" hidden="1" customHeight="1" x14ac:dyDescent="0.2">
      <c r="A56" s="27">
        <v>41242</v>
      </c>
      <c r="B56" s="60">
        <v>50</v>
      </c>
      <c r="C56" s="11" t="s">
        <v>362</v>
      </c>
      <c r="D56" s="1">
        <v>1983</v>
      </c>
      <c r="G56" s="1">
        <v>300</v>
      </c>
    </row>
    <row r="57" spans="1:10" ht="12.75" hidden="1" customHeight="1" x14ac:dyDescent="0.2">
      <c r="A57" s="27">
        <v>41242</v>
      </c>
      <c r="B57" s="60" t="s">
        <v>143</v>
      </c>
      <c r="C57" s="11" t="s">
        <v>362</v>
      </c>
      <c r="G57" s="1">
        <v>1150</v>
      </c>
    </row>
    <row r="58" spans="1:10" ht="12.75" hidden="1" customHeight="1" x14ac:dyDescent="0.2">
      <c r="A58" s="27">
        <v>41242</v>
      </c>
      <c r="B58" s="60">
        <v>1000</v>
      </c>
      <c r="C58" s="11" t="s">
        <v>362</v>
      </c>
      <c r="D58" s="1">
        <v>1993</v>
      </c>
      <c r="G58" s="1">
        <v>2300</v>
      </c>
    </row>
    <row r="59" spans="1:10" ht="12.75" hidden="1" customHeight="1" x14ac:dyDescent="0.2">
      <c r="A59" s="27">
        <v>41242</v>
      </c>
      <c r="B59" s="60">
        <v>500</v>
      </c>
      <c r="C59" s="11" t="s">
        <v>362</v>
      </c>
      <c r="D59" s="1">
        <v>1990</v>
      </c>
      <c r="G59" s="1">
        <v>4200</v>
      </c>
    </row>
    <row r="60" spans="1:10" ht="12.75" hidden="1" customHeight="1" x14ac:dyDescent="0.2">
      <c r="A60" s="27">
        <v>41271</v>
      </c>
      <c r="B60" s="60">
        <v>15</v>
      </c>
      <c r="C60" s="11" t="s">
        <v>360</v>
      </c>
      <c r="D60" s="1">
        <v>1849</v>
      </c>
      <c r="G60" s="1">
        <v>1200</v>
      </c>
    </row>
    <row r="61" spans="1:10" ht="16.5" hidden="1" customHeight="1" x14ac:dyDescent="0.25">
      <c r="A61" s="27">
        <v>41271</v>
      </c>
      <c r="B61" s="60">
        <v>20</v>
      </c>
      <c r="C61" s="11" t="s">
        <v>375</v>
      </c>
      <c r="D61" s="1">
        <v>1920</v>
      </c>
      <c r="G61" s="1">
        <v>250</v>
      </c>
      <c r="I61" s="17">
        <v>14850</v>
      </c>
      <c r="J61" s="1">
        <v>6</v>
      </c>
    </row>
    <row r="62" spans="1:10" ht="16.5" hidden="1" customHeight="1" x14ac:dyDescent="0.25">
      <c r="A62" s="27">
        <v>41289</v>
      </c>
      <c r="B62" s="61">
        <v>10</v>
      </c>
      <c r="C62" s="11" t="s">
        <v>362</v>
      </c>
      <c r="D62" s="1">
        <v>1949</v>
      </c>
      <c r="G62" s="1">
        <v>2300</v>
      </c>
      <c r="I62" s="18">
        <v>80050</v>
      </c>
      <c r="J62" s="1">
        <v>19</v>
      </c>
    </row>
    <row r="63" spans="1:10" ht="12.75" hidden="1" customHeight="1" x14ac:dyDescent="0.2">
      <c r="A63" s="27">
        <v>41289</v>
      </c>
      <c r="B63" s="61" t="s">
        <v>143</v>
      </c>
      <c r="C63" s="11" t="s">
        <v>362</v>
      </c>
      <c r="G63" s="1">
        <v>750</v>
      </c>
    </row>
    <row r="64" spans="1:10" ht="12.75" hidden="1" customHeight="1" x14ac:dyDescent="0.2">
      <c r="A64" s="27">
        <v>41289</v>
      </c>
      <c r="B64" s="61">
        <v>1000</v>
      </c>
      <c r="C64" s="11" t="s">
        <v>371</v>
      </c>
      <c r="D64" s="1">
        <v>1945</v>
      </c>
      <c r="G64" s="1">
        <v>600</v>
      </c>
    </row>
    <row r="65" spans="1:10" ht="12.75" hidden="1" customHeight="1" x14ac:dyDescent="0.2">
      <c r="A65" s="27">
        <v>41289</v>
      </c>
      <c r="B65" s="61" t="s">
        <v>144</v>
      </c>
      <c r="C65" s="11" t="s">
        <v>371</v>
      </c>
      <c r="D65" s="1">
        <v>1945</v>
      </c>
      <c r="G65" s="1">
        <v>1300</v>
      </c>
    </row>
    <row r="66" spans="1:10" ht="12.75" hidden="1" customHeight="1" x14ac:dyDescent="0.2">
      <c r="A66" s="27">
        <v>41304</v>
      </c>
      <c r="B66" s="60">
        <v>10</v>
      </c>
      <c r="C66" s="11" t="s">
        <v>362</v>
      </c>
      <c r="D66" s="1">
        <v>1962</v>
      </c>
      <c r="G66" s="1">
        <v>250</v>
      </c>
    </row>
    <row r="67" spans="1:10" ht="12.75" hidden="1" customHeight="1" x14ac:dyDescent="0.2">
      <c r="A67" s="27">
        <v>41304</v>
      </c>
      <c r="B67" s="60">
        <v>20</v>
      </c>
      <c r="C67" s="11" t="s">
        <v>362</v>
      </c>
      <c r="D67" s="1">
        <v>1975</v>
      </c>
      <c r="G67" s="1">
        <v>700</v>
      </c>
    </row>
    <row r="68" spans="1:10" ht="12.75" hidden="1" customHeight="1" x14ac:dyDescent="0.2">
      <c r="A68" s="27">
        <v>41304</v>
      </c>
      <c r="B68" s="60">
        <v>50</v>
      </c>
      <c r="C68" s="11" t="s">
        <v>362</v>
      </c>
      <c r="D68" s="1">
        <v>1983</v>
      </c>
      <c r="G68" s="1">
        <v>300</v>
      </c>
    </row>
    <row r="69" spans="1:10" ht="12.75" hidden="1" customHeight="1" x14ac:dyDescent="0.2">
      <c r="A69" s="27">
        <v>41304</v>
      </c>
      <c r="B69" s="60">
        <v>200</v>
      </c>
      <c r="C69" s="11" t="s">
        <v>362</v>
      </c>
      <c r="D69" s="1">
        <v>2005</v>
      </c>
      <c r="G69" s="1">
        <v>450</v>
      </c>
    </row>
    <row r="70" spans="1:10" ht="12.75" hidden="1" customHeight="1" x14ac:dyDescent="0.2">
      <c r="A70" s="27">
        <v>41315</v>
      </c>
      <c r="B70" s="60">
        <v>100000000</v>
      </c>
      <c r="C70" s="11" t="s">
        <v>371</v>
      </c>
      <c r="D70" s="1">
        <v>1945</v>
      </c>
      <c r="G70" s="1">
        <v>650</v>
      </c>
    </row>
    <row r="71" spans="1:10" ht="12.75" hidden="1" customHeight="1" x14ac:dyDescent="0.2">
      <c r="A71" s="27">
        <v>41322</v>
      </c>
      <c r="B71" s="60">
        <v>20</v>
      </c>
      <c r="C71" s="11" t="s">
        <v>362</v>
      </c>
      <c r="D71" s="1">
        <v>1949</v>
      </c>
      <c r="G71" s="1">
        <v>3400</v>
      </c>
    </row>
    <row r="72" spans="1:10" ht="12.75" hidden="1" customHeight="1" x14ac:dyDescent="0.2">
      <c r="A72" s="27">
        <v>41333</v>
      </c>
      <c r="B72" s="60">
        <v>100</v>
      </c>
      <c r="C72" s="11" t="s">
        <v>362</v>
      </c>
      <c r="D72" s="1">
        <v>1947</v>
      </c>
      <c r="G72" s="1">
        <v>7000</v>
      </c>
    </row>
    <row r="73" spans="1:10" ht="12.75" hidden="1" customHeight="1" x14ac:dyDescent="0.2">
      <c r="A73" s="27">
        <v>41343</v>
      </c>
      <c r="B73" s="60" t="s">
        <v>143</v>
      </c>
      <c r="C73" s="11" t="s">
        <v>362</v>
      </c>
      <c r="G73" s="1">
        <v>750</v>
      </c>
    </row>
    <row r="74" spans="1:10" ht="12.75" hidden="1" customHeight="1" x14ac:dyDescent="0.2">
      <c r="A74" s="27">
        <v>41343</v>
      </c>
      <c r="B74" s="60">
        <v>10</v>
      </c>
      <c r="C74" s="11" t="s">
        <v>371</v>
      </c>
      <c r="D74" s="1">
        <v>1936</v>
      </c>
      <c r="G74" s="1">
        <v>250</v>
      </c>
    </row>
    <row r="75" spans="1:10" ht="12.75" hidden="1" customHeight="1" x14ac:dyDescent="0.2">
      <c r="A75" s="27">
        <v>41343</v>
      </c>
      <c r="B75" s="60">
        <v>1</v>
      </c>
      <c r="C75" s="11" t="s">
        <v>369</v>
      </c>
      <c r="D75" s="1">
        <v>1920</v>
      </c>
      <c r="G75" s="1">
        <v>1500</v>
      </c>
    </row>
    <row r="76" spans="1:10" ht="12.75" hidden="1" customHeight="1" x14ac:dyDescent="0.2">
      <c r="A76" s="27">
        <v>41343</v>
      </c>
      <c r="B76" s="60">
        <v>2</v>
      </c>
      <c r="C76" s="11" t="s">
        <v>369</v>
      </c>
      <c r="D76" s="1">
        <v>1917</v>
      </c>
      <c r="G76" s="1">
        <v>500</v>
      </c>
    </row>
    <row r="77" spans="1:10" ht="12.75" hidden="1" customHeight="1" x14ac:dyDescent="0.2">
      <c r="A77" s="27">
        <v>41343</v>
      </c>
      <c r="B77" s="60">
        <v>100000</v>
      </c>
      <c r="C77" s="11" t="s">
        <v>374</v>
      </c>
      <c r="D77" s="1">
        <v>1946</v>
      </c>
      <c r="G77" s="1">
        <v>1500</v>
      </c>
    </row>
    <row r="78" spans="1:10" ht="16.5" hidden="1" customHeight="1" x14ac:dyDescent="0.25">
      <c r="A78" s="27">
        <v>41352</v>
      </c>
      <c r="B78" s="60">
        <v>20</v>
      </c>
      <c r="C78" s="11" t="s">
        <v>371</v>
      </c>
      <c r="D78" s="1">
        <v>1930</v>
      </c>
      <c r="G78" s="1">
        <v>15000</v>
      </c>
      <c r="I78" s="17">
        <v>37200</v>
      </c>
      <c r="J78" s="1">
        <v>7</v>
      </c>
    </row>
    <row r="79" spans="1:10" ht="12.75" hidden="1" customHeight="1" x14ac:dyDescent="0.2">
      <c r="A79" s="27">
        <v>41372</v>
      </c>
      <c r="B79" s="60">
        <v>500</v>
      </c>
      <c r="C79" s="11" t="s">
        <v>362</v>
      </c>
      <c r="D79" s="1">
        <v>1975</v>
      </c>
      <c r="I79" s="504">
        <v>1700</v>
      </c>
      <c r="J79" t="s">
        <v>152</v>
      </c>
    </row>
    <row r="80" spans="1:10" ht="12.75" hidden="1" customHeight="1" x14ac:dyDescent="0.2">
      <c r="A80" s="27">
        <v>41393</v>
      </c>
      <c r="B80" s="60">
        <v>10</v>
      </c>
      <c r="C80" s="11" t="s">
        <v>369</v>
      </c>
      <c r="D80" s="1">
        <v>1904</v>
      </c>
      <c r="I80" s="504">
        <v>500</v>
      </c>
      <c r="J80" t="s">
        <v>152</v>
      </c>
    </row>
    <row r="81" spans="1:11" ht="12.75" hidden="1" customHeight="1" x14ac:dyDescent="0.2">
      <c r="A81" s="27">
        <v>41399</v>
      </c>
      <c r="B81" s="60">
        <v>2</v>
      </c>
      <c r="C81" s="11" t="s">
        <v>369</v>
      </c>
      <c r="D81" s="1">
        <v>1917</v>
      </c>
      <c r="G81" s="1">
        <v>1200</v>
      </c>
    </row>
    <row r="82" spans="1:11" ht="12.75" hidden="1" customHeight="1" x14ac:dyDescent="0.2">
      <c r="A82" s="27">
        <v>41417</v>
      </c>
      <c r="B82" s="60">
        <v>20</v>
      </c>
      <c r="C82" s="11" t="s">
        <v>371</v>
      </c>
      <c r="D82" s="1">
        <v>1930</v>
      </c>
      <c r="G82" s="1">
        <v>650</v>
      </c>
    </row>
    <row r="83" spans="1:11" ht="12.75" hidden="1" customHeight="1" x14ac:dyDescent="0.2">
      <c r="A83" s="27">
        <v>41417</v>
      </c>
      <c r="B83" s="60">
        <v>100000</v>
      </c>
      <c r="C83" s="11" t="s">
        <v>373</v>
      </c>
      <c r="D83" s="1">
        <v>1946</v>
      </c>
      <c r="F83" s="1" t="s">
        <v>69</v>
      </c>
      <c r="G83" s="1">
        <v>800</v>
      </c>
      <c r="H83" s="1">
        <v>0</v>
      </c>
    </row>
    <row r="84" spans="1:11" ht="12.75" hidden="1" customHeight="1" x14ac:dyDescent="0.2">
      <c r="A84" s="27">
        <v>41438</v>
      </c>
      <c r="B84" s="60">
        <v>20</v>
      </c>
      <c r="C84" s="11" t="s">
        <v>375</v>
      </c>
      <c r="D84" s="1">
        <v>1920</v>
      </c>
      <c r="G84" s="1">
        <v>1200</v>
      </c>
    </row>
    <row r="85" spans="1:11" ht="12.75" hidden="1" customHeight="1" x14ac:dyDescent="0.2">
      <c r="A85" s="27">
        <v>41441</v>
      </c>
      <c r="B85" s="60">
        <v>500</v>
      </c>
      <c r="C85" s="11" t="s">
        <v>362</v>
      </c>
      <c r="D85" s="1">
        <v>1990</v>
      </c>
      <c r="F85" s="11" t="s">
        <v>67</v>
      </c>
      <c r="G85" s="1">
        <v>1200</v>
      </c>
      <c r="H85" s="1">
        <v>1</v>
      </c>
    </row>
    <row r="86" spans="1:11" ht="12.75" hidden="1" customHeight="1" x14ac:dyDescent="0.2">
      <c r="A86" s="27">
        <v>41450</v>
      </c>
      <c r="B86" s="60">
        <v>10000</v>
      </c>
      <c r="C86" s="11" t="s">
        <v>374</v>
      </c>
      <c r="D86" s="1">
        <v>1946</v>
      </c>
      <c r="E86" s="1" t="s">
        <v>407</v>
      </c>
      <c r="F86" s="1" t="s">
        <v>83</v>
      </c>
      <c r="G86" s="1">
        <v>200</v>
      </c>
      <c r="H86" s="1">
        <v>1</v>
      </c>
    </row>
    <row r="87" spans="1:11" ht="12.75" hidden="1" customHeight="1" x14ac:dyDescent="0.2">
      <c r="A87" s="27">
        <v>41450</v>
      </c>
      <c r="B87" s="60">
        <v>100000</v>
      </c>
      <c r="C87" s="11" t="s">
        <v>374</v>
      </c>
      <c r="D87" s="1">
        <v>1946</v>
      </c>
      <c r="F87" s="1" t="s">
        <v>62</v>
      </c>
      <c r="G87" s="1">
        <v>250</v>
      </c>
      <c r="H87" s="1">
        <v>1</v>
      </c>
    </row>
    <row r="88" spans="1:11" ht="16.5" hidden="1" customHeight="1" x14ac:dyDescent="0.25">
      <c r="A88" s="27">
        <v>41450</v>
      </c>
      <c r="B88" s="60">
        <v>500000</v>
      </c>
      <c r="C88" s="11" t="s">
        <v>374</v>
      </c>
      <c r="D88" s="1">
        <v>1946</v>
      </c>
      <c r="F88" s="1" t="s">
        <v>62</v>
      </c>
      <c r="G88" s="1">
        <v>250</v>
      </c>
      <c r="H88" s="1">
        <v>1</v>
      </c>
      <c r="I88" s="17">
        <v>4550</v>
      </c>
      <c r="J88" s="1" t="s">
        <v>169</v>
      </c>
      <c r="K88" s="1">
        <v>2200</v>
      </c>
    </row>
    <row r="89" spans="1:11" ht="12.75" hidden="1" customHeight="1" x14ac:dyDescent="0.2">
      <c r="A89" s="27">
        <v>41484</v>
      </c>
      <c r="B89" s="60">
        <v>1000</v>
      </c>
      <c r="C89" s="11" t="s">
        <v>369</v>
      </c>
      <c r="D89" s="1">
        <v>1920</v>
      </c>
      <c r="F89" s="1" t="s">
        <v>191</v>
      </c>
      <c r="G89" s="1">
        <v>4000</v>
      </c>
      <c r="H89" s="1">
        <v>2</v>
      </c>
    </row>
    <row r="90" spans="1:11" ht="12.75" hidden="1" customHeight="1" x14ac:dyDescent="0.2">
      <c r="A90" s="27">
        <v>41484</v>
      </c>
      <c r="B90" s="60">
        <v>100000000</v>
      </c>
      <c r="C90" s="11" t="s">
        <v>374</v>
      </c>
      <c r="D90" s="1">
        <v>1946</v>
      </c>
      <c r="F90" s="11" t="s">
        <v>67</v>
      </c>
      <c r="G90" s="1">
        <v>1100</v>
      </c>
      <c r="H90" s="1">
        <v>2</v>
      </c>
    </row>
    <row r="91" spans="1:11" ht="16.5" hidden="1" customHeight="1" x14ac:dyDescent="0.25">
      <c r="A91" s="27">
        <v>41484</v>
      </c>
      <c r="B91" s="60">
        <v>10000000</v>
      </c>
      <c r="C91" s="11" t="s">
        <v>374</v>
      </c>
      <c r="D91" s="1">
        <v>1946</v>
      </c>
      <c r="F91" s="1" t="s">
        <v>67</v>
      </c>
      <c r="G91" s="1">
        <v>600</v>
      </c>
      <c r="H91" s="1">
        <v>3</v>
      </c>
      <c r="I91" s="23"/>
      <c r="J91" s="24"/>
    </row>
    <row r="92" spans="1:11" ht="12.75" hidden="1" customHeight="1" x14ac:dyDescent="0.2">
      <c r="A92" s="27">
        <v>41491</v>
      </c>
      <c r="B92" s="60">
        <v>10</v>
      </c>
      <c r="C92" s="11" t="s">
        <v>362</v>
      </c>
      <c r="D92" s="1">
        <v>1949</v>
      </c>
      <c r="F92" s="11" t="s">
        <v>191</v>
      </c>
      <c r="G92" s="1">
        <v>2700</v>
      </c>
      <c r="H92" s="1">
        <v>3</v>
      </c>
    </row>
    <row r="93" spans="1:11" ht="12.75" hidden="1" customHeight="1" x14ac:dyDescent="0.2">
      <c r="A93" s="27">
        <v>41491</v>
      </c>
      <c r="B93" s="60">
        <v>20</v>
      </c>
      <c r="C93" s="11" t="s">
        <v>362</v>
      </c>
      <c r="D93" s="1">
        <v>1980</v>
      </c>
      <c r="F93" s="11" t="s">
        <v>67</v>
      </c>
      <c r="G93" s="1">
        <v>900</v>
      </c>
      <c r="H93" s="1">
        <v>3</v>
      </c>
    </row>
    <row r="94" spans="1:11" ht="12.75" hidden="1" customHeight="1" x14ac:dyDescent="0.2">
      <c r="A94" s="27">
        <v>41491</v>
      </c>
      <c r="B94" s="60">
        <v>50</v>
      </c>
      <c r="C94" s="11" t="s">
        <v>362</v>
      </c>
      <c r="D94" s="1">
        <v>1983</v>
      </c>
      <c r="F94" s="11" t="s">
        <v>67</v>
      </c>
      <c r="G94" s="1">
        <v>300</v>
      </c>
      <c r="H94" s="1">
        <v>3</v>
      </c>
    </row>
    <row r="95" spans="1:11" ht="12.75" hidden="1" customHeight="1" x14ac:dyDescent="0.2">
      <c r="A95" s="27">
        <v>41491</v>
      </c>
      <c r="B95" s="60">
        <v>100</v>
      </c>
      <c r="C95" s="11" t="s">
        <v>362</v>
      </c>
      <c r="D95" s="1">
        <v>1984</v>
      </c>
      <c r="F95" s="11" t="s">
        <v>67</v>
      </c>
      <c r="G95" s="1">
        <v>250</v>
      </c>
      <c r="H95" s="1">
        <v>3</v>
      </c>
    </row>
    <row r="96" spans="1:11" ht="12.75" hidden="1" customHeight="1" x14ac:dyDescent="0.2">
      <c r="A96" s="27">
        <v>41491</v>
      </c>
      <c r="B96" s="60">
        <v>500</v>
      </c>
      <c r="C96" s="11" t="s">
        <v>362</v>
      </c>
      <c r="D96" s="1">
        <v>1990</v>
      </c>
      <c r="F96" s="11" t="s">
        <v>64</v>
      </c>
      <c r="G96" s="1">
        <v>4200</v>
      </c>
      <c r="H96" s="1">
        <v>2</v>
      </c>
    </row>
    <row r="97" spans="1:10" ht="12.75" hidden="1" customHeight="1" x14ac:dyDescent="0.2">
      <c r="A97" s="27">
        <v>41491</v>
      </c>
      <c r="B97" s="60">
        <v>1000</v>
      </c>
      <c r="C97" s="11" t="s">
        <v>362</v>
      </c>
      <c r="D97" s="1">
        <v>1983</v>
      </c>
      <c r="F97" s="1" t="s">
        <v>62</v>
      </c>
      <c r="G97" s="1">
        <v>2300</v>
      </c>
      <c r="H97" s="1">
        <v>3</v>
      </c>
    </row>
    <row r="98" spans="1:10" ht="12.75" hidden="1" customHeight="1" x14ac:dyDescent="0.2">
      <c r="A98" s="27">
        <v>41491</v>
      </c>
      <c r="B98" s="60" t="s">
        <v>170</v>
      </c>
      <c r="G98" s="1">
        <v>-1550</v>
      </c>
    </row>
    <row r="99" spans="1:10" ht="12.75" hidden="1" customHeight="1" x14ac:dyDescent="0.2">
      <c r="A99" s="27">
        <v>41530</v>
      </c>
      <c r="B99" s="60">
        <v>1000000000</v>
      </c>
      <c r="C99" s="11" t="s">
        <v>371</v>
      </c>
      <c r="D99" s="1">
        <v>1945</v>
      </c>
      <c r="F99" s="1" t="s">
        <v>65</v>
      </c>
      <c r="G99" s="1">
        <v>1000</v>
      </c>
      <c r="H99" s="1">
        <v>4</v>
      </c>
    </row>
    <row r="100" spans="1:10" ht="12.75" hidden="1" customHeight="1" x14ac:dyDescent="0.2">
      <c r="A100" s="27">
        <v>41530</v>
      </c>
      <c r="B100" s="60" t="s">
        <v>144</v>
      </c>
      <c r="C100" s="11" t="s">
        <v>371</v>
      </c>
      <c r="D100" s="1">
        <v>1945</v>
      </c>
      <c r="G100" s="1">
        <v>1600</v>
      </c>
      <c r="H100" s="1">
        <v>4</v>
      </c>
    </row>
    <row r="101" spans="1:10" ht="12.75" hidden="1" customHeight="1" x14ac:dyDescent="0.2">
      <c r="A101" s="27">
        <v>41539</v>
      </c>
      <c r="B101" s="60">
        <v>50</v>
      </c>
      <c r="C101" s="11" t="s">
        <v>371</v>
      </c>
      <c r="D101" s="1">
        <v>1945</v>
      </c>
      <c r="F101" s="11" t="s">
        <v>62</v>
      </c>
      <c r="G101" s="1">
        <v>1800</v>
      </c>
      <c r="H101" s="1">
        <v>4</v>
      </c>
    </row>
    <row r="102" spans="1:10" ht="12.75" hidden="1" customHeight="1" x14ac:dyDescent="0.2">
      <c r="A102" s="27">
        <v>41539</v>
      </c>
      <c r="B102" s="60">
        <v>10000</v>
      </c>
      <c r="C102" s="11" t="s">
        <v>372</v>
      </c>
      <c r="D102" s="1">
        <v>1946</v>
      </c>
      <c r="F102" s="1" t="s">
        <v>69</v>
      </c>
      <c r="G102" s="1">
        <v>650</v>
      </c>
      <c r="H102" s="1">
        <v>4</v>
      </c>
    </row>
    <row r="103" spans="1:10" ht="12.75" hidden="1" customHeight="1" x14ac:dyDescent="0.2">
      <c r="A103" s="27">
        <v>41539</v>
      </c>
      <c r="B103" s="60">
        <v>100000</v>
      </c>
      <c r="C103" s="11" t="s">
        <v>372</v>
      </c>
      <c r="D103" s="1">
        <v>1946</v>
      </c>
      <c r="G103" s="1">
        <v>600</v>
      </c>
      <c r="H103" s="1">
        <v>4</v>
      </c>
    </row>
    <row r="104" spans="1:10" ht="16.5" hidden="1" customHeight="1" x14ac:dyDescent="0.25">
      <c r="A104" s="27">
        <v>41539</v>
      </c>
      <c r="B104" s="60" t="s">
        <v>171</v>
      </c>
      <c r="C104" s="11" t="s">
        <v>371</v>
      </c>
      <c r="D104" s="1">
        <v>1946</v>
      </c>
      <c r="G104" s="1">
        <v>1350</v>
      </c>
      <c r="H104" s="1">
        <v>4</v>
      </c>
      <c r="I104" s="17">
        <v>21800</v>
      </c>
      <c r="J104" s="1">
        <v>5</v>
      </c>
    </row>
    <row r="105" spans="1:10" ht="12.75" hidden="1" customHeight="1" x14ac:dyDescent="0.2">
      <c r="A105" s="27">
        <v>41548</v>
      </c>
      <c r="B105" s="60">
        <v>20</v>
      </c>
      <c r="C105" s="11" t="s">
        <v>362</v>
      </c>
      <c r="D105" s="1">
        <v>1949</v>
      </c>
      <c r="I105" s="504">
        <v>3400</v>
      </c>
      <c r="J105" s="19" t="s">
        <v>152</v>
      </c>
    </row>
    <row r="106" spans="1:10" ht="12.75" hidden="1" customHeight="1" x14ac:dyDescent="0.2">
      <c r="A106" s="27">
        <v>41588</v>
      </c>
      <c r="B106" s="62">
        <v>1</v>
      </c>
      <c r="C106" s="11" t="s">
        <v>376</v>
      </c>
      <c r="E106" s="11" t="s">
        <v>385</v>
      </c>
      <c r="F106" s="11" t="s">
        <v>69</v>
      </c>
      <c r="G106" s="1">
        <v>1000</v>
      </c>
      <c r="H106" s="1">
        <v>6</v>
      </c>
    </row>
    <row r="107" spans="1:10" ht="12.75" hidden="1" customHeight="1" x14ac:dyDescent="0.2">
      <c r="A107" s="27">
        <v>41619</v>
      </c>
      <c r="B107" s="60">
        <v>500</v>
      </c>
      <c r="C107" s="11" t="s">
        <v>362</v>
      </c>
      <c r="D107" s="1">
        <v>1969</v>
      </c>
      <c r="F107" s="11" t="s">
        <v>64</v>
      </c>
      <c r="I107" s="504">
        <v>5600</v>
      </c>
      <c r="J107" s="19" t="s">
        <v>152</v>
      </c>
    </row>
    <row r="108" spans="1:10" ht="12.75" hidden="1" customHeight="1" x14ac:dyDescent="0.2">
      <c r="A108" s="27">
        <v>41619</v>
      </c>
      <c r="B108" s="60">
        <v>500</v>
      </c>
      <c r="C108" s="11" t="s">
        <v>362</v>
      </c>
      <c r="D108" s="1">
        <v>1990</v>
      </c>
      <c r="F108" s="11" t="s">
        <v>64</v>
      </c>
      <c r="I108" s="504">
        <v>4200</v>
      </c>
      <c r="J108" s="19" t="s">
        <v>152</v>
      </c>
    </row>
    <row r="109" spans="1:10" ht="12.75" hidden="1" customHeight="1" x14ac:dyDescent="0.2">
      <c r="A109" s="27">
        <v>41621</v>
      </c>
      <c r="B109" s="60">
        <v>1</v>
      </c>
      <c r="C109" s="11" t="s">
        <v>369</v>
      </c>
      <c r="D109" s="1">
        <v>1920</v>
      </c>
      <c r="F109" s="11" t="s">
        <v>69</v>
      </c>
      <c r="G109" s="1">
        <v>850</v>
      </c>
      <c r="H109" s="1">
        <v>6</v>
      </c>
    </row>
    <row r="110" spans="1:10" ht="12.75" hidden="1" customHeight="1" x14ac:dyDescent="0.2">
      <c r="A110" s="27">
        <v>41621</v>
      </c>
      <c r="B110" s="60">
        <v>10</v>
      </c>
      <c r="C110" s="11" t="s">
        <v>369</v>
      </c>
      <c r="D110" s="1">
        <v>1920</v>
      </c>
      <c r="F110" s="11" t="s">
        <v>395</v>
      </c>
      <c r="G110" s="1">
        <v>750</v>
      </c>
      <c r="H110" s="1">
        <v>6</v>
      </c>
    </row>
    <row r="111" spans="1:10" ht="12.75" hidden="1" customHeight="1" x14ac:dyDescent="0.2">
      <c r="A111" s="27">
        <v>41622</v>
      </c>
      <c r="B111" s="62">
        <v>10</v>
      </c>
      <c r="C111" s="11" t="s">
        <v>362</v>
      </c>
      <c r="D111" s="1">
        <v>1949</v>
      </c>
      <c r="F111" s="11" t="s">
        <v>62</v>
      </c>
      <c r="G111" s="1">
        <v>1500</v>
      </c>
      <c r="H111" s="1">
        <v>4</v>
      </c>
    </row>
    <row r="112" spans="1:10" ht="12.75" hidden="1" customHeight="1" x14ac:dyDescent="0.2">
      <c r="A112" s="27">
        <v>41622</v>
      </c>
      <c r="B112" s="62">
        <v>50</v>
      </c>
      <c r="C112" s="11" t="s">
        <v>362</v>
      </c>
      <c r="D112" s="1">
        <v>1989</v>
      </c>
      <c r="F112" s="11" t="s">
        <v>67</v>
      </c>
      <c r="G112" s="1">
        <v>350</v>
      </c>
      <c r="H112" s="1">
        <v>7</v>
      </c>
    </row>
    <row r="113" spans="1:11" ht="12.75" hidden="1" customHeight="1" x14ac:dyDescent="0.2">
      <c r="A113" s="27">
        <v>41622</v>
      </c>
      <c r="B113" s="62">
        <v>100</v>
      </c>
      <c r="C113" s="11" t="s">
        <v>362</v>
      </c>
      <c r="D113" s="1">
        <v>1989</v>
      </c>
      <c r="F113" s="11" t="s">
        <v>67</v>
      </c>
      <c r="G113" s="1">
        <v>250</v>
      </c>
      <c r="H113" s="1">
        <v>7</v>
      </c>
    </row>
    <row r="114" spans="1:11" ht="12.75" hidden="1" customHeight="1" x14ac:dyDescent="0.2">
      <c r="A114" s="27">
        <v>41622</v>
      </c>
      <c r="B114" s="62">
        <v>200</v>
      </c>
      <c r="C114" s="11" t="s">
        <v>362</v>
      </c>
      <c r="D114" s="1">
        <v>2006</v>
      </c>
      <c r="F114" s="11" t="s">
        <v>67</v>
      </c>
      <c r="G114" s="1">
        <v>450</v>
      </c>
      <c r="H114" s="1">
        <v>4</v>
      </c>
    </row>
    <row r="115" spans="1:11" ht="12.75" hidden="1" customHeight="1" x14ac:dyDescent="0.2">
      <c r="A115" s="27">
        <v>41622</v>
      </c>
      <c r="B115" s="62">
        <v>500</v>
      </c>
      <c r="C115" s="11" t="s">
        <v>362</v>
      </c>
      <c r="D115" s="1">
        <v>1969</v>
      </c>
      <c r="F115" s="11" t="s">
        <v>67</v>
      </c>
      <c r="G115" s="1">
        <v>1600</v>
      </c>
      <c r="H115" s="1">
        <v>7</v>
      </c>
    </row>
    <row r="116" spans="1:11" ht="12.75" hidden="1" customHeight="1" x14ac:dyDescent="0.2">
      <c r="A116" s="27">
        <v>41622</v>
      </c>
      <c r="B116" s="62">
        <v>1000</v>
      </c>
      <c r="C116" s="11" t="s">
        <v>362</v>
      </c>
      <c r="D116" s="1">
        <v>1996</v>
      </c>
      <c r="E116" s="1" t="s">
        <v>880</v>
      </c>
      <c r="F116" s="11" t="s">
        <v>67</v>
      </c>
      <c r="G116" s="1">
        <v>2300</v>
      </c>
      <c r="H116" s="1">
        <v>7</v>
      </c>
    </row>
    <row r="117" spans="1:11" ht="12.75" hidden="1" customHeight="1" x14ac:dyDescent="0.2">
      <c r="A117" s="27">
        <v>41623</v>
      </c>
      <c r="B117" s="60">
        <v>1</v>
      </c>
      <c r="C117" s="11" t="s">
        <v>371</v>
      </c>
      <c r="D117" s="1">
        <v>1944</v>
      </c>
      <c r="F117" s="1" t="s">
        <v>89</v>
      </c>
      <c r="G117" s="1">
        <v>500</v>
      </c>
      <c r="H117" s="1">
        <v>7</v>
      </c>
    </row>
    <row r="118" spans="1:11" ht="12.75" hidden="1" customHeight="1" x14ac:dyDescent="0.2">
      <c r="A118" s="27">
        <v>41623</v>
      </c>
      <c r="B118" s="60">
        <v>5</v>
      </c>
      <c r="C118" s="11" t="s">
        <v>371</v>
      </c>
      <c r="D118" s="1">
        <v>1939</v>
      </c>
      <c r="F118" s="1" t="s">
        <v>67</v>
      </c>
      <c r="G118" s="1">
        <v>250</v>
      </c>
      <c r="H118" s="1">
        <v>7</v>
      </c>
    </row>
    <row r="119" spans="1:11" ht="12.75" hidden="1" customHeight="1" x14ac:dyDescent="0.2">
      <c r="A119" s="27">
        <v>41623</v>
      </c>
      <c r="B119" s="60">
        <v>500</v>
      </c>
      <c r="C119" s="11" t="s">
        <v>371</v>
      </c>
      <c r="D119" s="1">
        <v>1945</v>
      </c>
      <c r="E119" s="11" t="s">
        <v>377</v>
      </c>
      <c r="F119" s="1" t="s">
        <v>62</v>
      </c>
      <c r="G119" s="1">
        <v>550</v>
      </c>
      <c r="H119" s="1">
        <v>7</v>
      </c>
    </row>
    <row r="120" spans="1:11" ht="12.75" hidden="1" customHeight="1" x14ac:dyDescent="0.2">
      <c r="A120" s="27">
        <v>41623</v>
      </c>
      <c r="B120" s="60">
        <v>10000000</v>
      </c>
      <c r="C120" s="11" t="s">
        <v>373</v>
      </c>
      <c r="D120" s="1">
        <v>1946</v>
      </c>
      <c r="F120" s="1" t="s">
        <v>65</v>
      </c>
      <c r="G120" s="1">
        <v>2900</v>
      </c>
      <c r="H120" s="1">
        <v>7</v>
      </c>
    </row>
    <row r="121" spans="1:11" ht="12.75" hidden="1" customHeight="1" x14ac:dyDescent="0.2">
      <c r="A121" s="27">
        <v>41623</v>
      </c>
      <c r="B121" s="60">
        <v>10000000</v>
      </c>
      <c r="C121" s="11" t="s">
        <v>374</v>
      </c>
      <c r="D121" s="1">
        <v>1946</v>
      </c>
      <c r="F121" s="1" t="s">
        <v>62</v>
      </c>
      <c r="G121" s="1">
        <v>1700</v>
      </c>
      <c r="H121" s="1">
        <v>4</v>
      </c>
    </row>
    <row r="122" spans="1:11" ht="12.75" hidden="1" customHeight="1" x14ac:dyDescent="0.2">
      <c r="A122" s="27">
        <v>41623</v>
      </c>
      <c r="B122" s="60">
        <v>500</v>
      </c>
      <c r="C122" s="11" t="s">
        <v>369</v>
      </c>
      <c r="D122" s="1">
        <v>1923</v>
      </c>
      <c r="F122" s="11" t="s">
        <v>67</v>
      </c>
      <c r="G122" s="1">
        <v>850</v>
      </c>
      <c r="H122" s="1">
        <v>7</v>
      </c>
    </row>
    <row r="123" spans="1:11" ht="12.75" hidden="1" customHeight="1" x14ac:dyDescent="0.2">
      <c r="A123" s="27">
        <v>41623</v>
      </c>
      <c r="B123" s="60">
        <v>100</v>
      </c>
      <c r="C123" s="11" t="s">
        <v>369</v>
      </c>
      <c r="D123" s="1">
        <v>1920</v>
      </c>
      <c r="F123" s="1" t="s">
        <v>67</v>
      </c>
      <c r="G123" s="1">
        <v>1200</v>
      </c>
      <c r="H123" s="1">
        <v>7</v>
      </c>
    </row>
    <row r="124" spans="1:11" ht="12.75" hidden="1" customHeight="1" x14ac:dyDescent="0.2">
      <c r="A124" s="27">
        <v>41623</v>
      </c>
      <c r="B124" s="60">
        <v>20</v>
      </c>
      <c r="C124" s="11" t="s">
        <v>369</v>
      </c>
      <c r="D124" s="1">
        <v>1913</v>
      </c>
      <c r="F124" s="11" t="s">
        <v>67</v>
      </c>
      <c r="G124" s="1">
        <v>300</v>
      </c>
      <c r="H124" s="1">
        <v>7</v>
      </c>
    </row>
    <row r="125" spans="1:11" ht="12.75" hidden="1" customHeight="1" x14ac:dyDescent="0.2">
      <c r="A125" s="27">
        <v>41623</v>
      </c>
      <c r="B125" s="60">
        <v>2</v>
      </c>
      <c r="C125" s="11" t="s">
        <v>369</v>
      </c>
      <c r="D125" s="1">
        <v>1914</v>
      </c>
      <c r="F125" s="11" t="s">
        <v>67</v>
      </c>
      <c r="G125" s="1">
        <v>1200</v>
      </c>
      <c r="H125" s="1">
        <v>7</v>
      </c>
    </row>
    <row r="126" spans="1:11" ht="12.75" hidden="1" customHeight="1" x14ac:dyDescent="0.2">
      <c r="A126" s="27">
        <v>41623</v>
      </c>
      <c r="B126" s="60">
        <v>50</v>
      </c>
      <c r="C126" s="11" t="s">
        <v>375</v>
      </c>
      <c r="D126" s="1">
        <v>1920</v>
      </c>
      <c r="F126" s="11" t="s">
        <v>64</v>
      </c>
      <c r="G126" s="1">
        <v>1900</v>
      </c>
      <c r="H126" s="1">
        <v>7</v>
      </c>
    </row>
    <row r="127" spans="1:11" ht="12.75" hidden="1" customHeight="1" x14ac:dyDescent="0.2">
      <c r="A127" s="27">
        <v>41623</v>
      </c>
      <c r="B127" s="60">
        <v>30</v>
      </c>
      <c r="C127" s="11" t="s">
        <v>360</v>
      </c>
      <c r="D127" s="1">
        <v>1849</v>
      </c>
      <c r="E127" s="11" t="s">
        <v>367</v>
      </c>
      <c r="F127" s="11" t="s">
        <v>67</v>
      </c>
      <c r="G127" s="1">
        <v>1800</v>
      </c>
      <c r="H127" s="11" t="s">
        <v>135</v>
      </c>
    </row>
    <row r="128" spans="1:11" ht="16.5" hidden="1" customHeight="1" x14ac:dyDescent="0.25">
      <c r="A128" s="27">
        <v>41634</v>
      </c>
      <c r="B128" s="60">
        <v>1000000000</v>
      </c>
      <c r="C128" s="11" t="s">
        <v>371</v>
      </c>
      <c r="D128" s="1">
        <v>1946</v>
      </c>
      <c r="F128" s="1" t="s">
        <v>69</v>
      </c>
      <c r="G128" s="1">
        <v>800</v>
      </c>
      <c r="H128" s="1">
        <v>3</v>
      </c>
      <c r="I128" s="17">
        <v>23000</v>
      </c>
      <c r="J128" s="11" t="s">
        <v>260</v>
      </c>
      <c r="K128" s="1">
        <v>13200</v>
      </c>
    </row>
    <row r="129" spans="1:11" ht="16.5" hidden="1" customHeight="1" x14ac:dyDescent="0.25">
      <c r="A129" s="27">
        <v>41653</v>
      </c>
      <c r="B129" s="60">
        <v>10</v>
      </c>
      <c r="C129" s="11" t="s">
        <v>362</v>
      </c>
      <c r="D129" s="1">
        <v>1947</v>
      </c>
      <c r="G129" s="1">
        <v>8700</v>
      </c>
      <c r="H129" s="1">
        <v>8</v>
      </c>
      <c r="I129" s="18">
        <v>86550</v>
      </c>
      <c r="J129" s="1" t="s">
        <v>269</v>
      </c>
      <c r="K129" s="1">
        <v>15400</v>
      </c>
    </row>
    <row r="130" spans="1:11" ht="12.75" hidden="1" customHeight="1" x14ac:dyDescent="0.2">
      <c r="A130" s="27">
        <v>41653</v>
      </c>
      <c r="B130" s="60">
        <v>50</v>
      </c>
      <c r="C130" s="11" t="s">
        <v>362</v>
      </c>
      <c r="D130" s="1">
        <v>1951</v>
      </c>
      <c r="F130" s="11" t="s">
        <v>399</v>
      </c>
      <c r="G130" s="1">
        <v>7700</v>
      </c>
      <c r="H130" s="1">
        <v>6</v>
      </c>
    </row>
    <row r="131" spans="1:11" ht="12.75" hidden="1" customHeight="1" x14ac:dyDescent="0.2">
      <c r="A131" s="27">
        <v>41653</v>
      </c>
      <c r="B131" s="60">
        <v>500</v>
      </c>
      <c r="C131" s="11" t="s">
        <v>362</v>
      </c>
      <c r="D131" s="1">
        <v>1969</v>
      </c>
      <c r="F131" s="11" t="s">
        <v>62</v>
      </c>
      <c r="G131" s="1">
        <v>3200</v>
      </c>
      <c r="H131" s="1">
        <v>0</v>
      </c>
    </row>
    <row r="132" spans="1:11" ht="12.75" hidden="1" customHeight="1" x14ac:dyDescent="0.2">
      <c r="A132" s="27">
        <v>41657</v>
      </c>
      <c r="B132" s="60">
        <v>20</v>
      </c>
      <c r="C132" s="11" t="s">
        <v>371</v>
      </c>
      <c r="D132" s="1">
        <v>1930</v>
      </c>
      <c r="F132" s="11" t="s">
        <v>67</v>
      </c>
      <c r="G132" s="1">
        <v>900</v>
      </c>
      <c r="H132" s="1">
        <v>9</v>
      </c>
    </row>
    <row r="133" spans="1:11" ht="12.75" hidden="1" customHeight="1" x14ac:dyDescent="0.2">
      <c r="A133" s="27">
        <v>41657</v>
      </c>
      <c r="B133" s="60">
        <v>20</v>
      </c>
      <c r="C133" s="11" t="s">
        <v>371</v>
      </c>
      <c r="D133" s="1">
        <v>1944</v>
      </c>
      <c r="F133" s="11" t="s">
        <v>62</v>
      </c>
      <c r="G133" s="1">
        <v>700</v>
      </c>
      <c r="H133" s="1">
        <v>0</v>
      </c>
    </row>
    <row r="134" spans="1:11" ht="12.75" hidden="1" customHeight="1" x14ac:dyDescent="0.2">
      <c r="A134" s="27">
        <v>41657</v>
      </c>
      <c r="B134" s="60">
        <v>50</v>
      </c>
      <c r="C134" s="11" t="s">
        <v>371</v>
      </c>
      <c r="D134" s="1">
        <v>1945</v>
      </c>
      <c r="F134" s="11" t="s">
        <v>83</v>
      </c>
      <c r="G134" s="1">
        <v>1300</v>
      </c>
      <c r="H134" s="1">
        <v>3</v>
      </c>
    </row>
    <row r="135" spans="1:11" ht="12.75" hidden="1" customHeight="1" x14ac:dyDescent="0.2">
      <c r="A135" s="27">
        <v>41657</v>
      </c>
      <c r="B135" s="60">
        <v>100000</v>
      </c>
      <c r="C135" s="11" t="s">
        <v>372</v>
      </c>
      <c r="D135" s="1">
        <v>1946</v>
      </c>
      <c r="I135" s="504">
        <v>700</v>
      </c>
      <c r="J135" s="19" t="s">
        <v>152</v>
      </c>
    </row>
    <row r="136" spans="1:11" ht="12.75" hidden="1" customHeight="1" x14ac:dyDescent="0.2">
      <c r="A136" s="27">
        <v>41657</v>
      </c>
      <c r="B136" s="60">
        <v>1000000</v>
      </c>
      <c r="C136" s="11" t="s">
        <v>372</v>
      </c>
      <c r="D136" s="1">
        <v>1946</v>
      </c>
      <c r="I136" s="504">
        <v>450</v>
      </c>
      <c r="J136" s="19" t="s">
        <v>152</v>
      </c>
    </row>
    <row r="137" spans="1:11" ht="12.75" hidden="1" customHeight="1" x14ac:dyDescent="0.2">
      <c r="A137" s="27">
        <v>41669</v>
      </c>
      <c r="B137" s="60">
        <v>500</v>
      </c>
      <c r="C137" s="11" t="s">
        <v>362</v>
      </c>
      <c r="D137" s="1">
        <v>1969</v>
      </c>
      <c r="F137" s="11" t="s">
        <v>71</v>
      </c>
      <c r="G137" s="1">
        <v>2000</v>
      </c>
      <c r="H137" s="1">
        <v>0</v>
      </c>
    </row>
    <row r="138" spans="1:11" ht="12.75" hidden="1" customHeight="1" x14ac:dyDescent="0.2">
      <c r="A138" s="27">
        <v>41675</v>
      </c>
      <c r="B138" s="60" t="s">
        <v>270</v>
      </c>
      <c r="C138" s="595" t="s">
        <v>583</v>
      </c>
      <c r="G138" s="20">
        <v>1490</v>
      </c>
    </row>
    <row r="139" spans="1:11" ht="12.75" hidden="1" customHeight="1" x14ac:dyDescent="0.2">
      <c r="A139" s="27">
        <v>41680</v>
      </c>
      <c r="B139" s="60">
        <v>10000</v>
      </c>
      <c r="C139" s="11" t="s">
        <v>369</v>
      </c>
      <c r="D139" s="1">
        <v>1923</v>
      </c>
      <c r="F139" s="1" t="s">
        <v>62</v>
      </c>
      <c r="G139" s="20">
        <v>12900</v>
      </c>
      <c r="H139" s="1">
        <v>1</v>
      </c>
    </row>
    <row r="140" spans="1:11" ht="12.75" hidden="1" customHeight="1" x14ac:dyDescent="0.2">
      <c r="A140" s="27">
        <v>41680</v>
      </c>
      <c r="B140" s="60" t="s">
        <v>271</v>
      </c>
      <c r="C140" s="11" t="s">
        <v>271</v>
      </c>
      <c r="G140" s="20">
        <v>300</v>
      </c>
    </row>
    <row r="141" spans="1:11" ht="12.75" hidden="1" customHeight="1" x14ac:dyDescent="0.2">
      <c r="A141" s="27">
        <v>41680</v>
      </c>
      <c r="B141" s="60">
        <v>50</v>
      </c>
      <c r="C141" s="11" t="s">
        <v>362</v>
      </c>
      <c r="D141" s="1">
        <v>1983</v>
      </c>
      <c r="F141" s="11" t="s">
        <v>67</v>
      </c>
      <c r="G141" s="1">
        <v>300</v>
      </c>
      <c r="H141" s="1">
        <v>6</v>
      </c>
    </row>
    <row r="142" spans="1:11" ht="12.75" hidden="1" customHeight="1" x14ac:dyDescent="0.2">
      <c r="A142" s="27">
        <v>41680</v>
      </c>
      <c r="B142" s="60">
        <v>100</v>
      </c>
      <c r="C142" s="11" t="s">
        <v>362</v>
      </c>
      <c r="D142" s="1">
        <v>1984</v>
      </c>
      <c r="E142" s="11" t="s">
        <v>378</v>
      </c>
      <c r="F142" s="11" t="s">
        <v>67</v>
      </c>
      <c r="G142" s="1">
        <v>350</v>
      </c>
      <c r="H142" s="1">
        <v>9</v>
      </c>
    </row>
    <row r="143" spans="1:11" ht="16.5" hidden="1" customHeight="1" x14ac:dyDescent="0.25">
      <c r="A143" s="27">
        <v>41687</v>
      </c>
      <c r="B143" s="60">
        <v>500</v>
      </c>
      <c r="C143" s="11" t="s">
        <v>362</v>
      </c>
      <c r="D143" s="1">
        <v>1975</v>
      </c>
      <c r="F143" s="11" t="s">
        <v>71</v>
      </c>
      <c r="G143" s="1">
        <v>1700</v>
      </c>
      <c r="H143" s="1">
        <v>1</v>
      </c>
      <c r="I143" s="17">
        <v>41540</v>
      </c>
      <c r="J143" s="1">
        <v>8</v>
      </c>
      <c r="K143" s="1">
        <v>1150</v>
      </c>
    </row>
    <row r="144" spans="1:11" ht="12.75" hidden="1" customHeight="1" x14ac:dyDescent="0.2">
      <c r="A144" s="27">
        <v>41756</v>
      </c>
      <c r="B144" s="60">
        <v>2</v>
      </c>
      <c r="C144" s="11" t="s">
        <v>362</v>
      </c>
      <c r="D144" s="1">
        <v>1849</v>
      </c>
      <c r="F144" s="1" t="s">
        <v>62</v>
      </c>
      <c r="G144" s="20">
        <v>8700</v>
      </c>
      <c r="H144" s="1">
        <v>3</v>
      </c>
    </row>
    <row r="145" spans="1:8" ht="12.75" hidden="1" customHeight="1" x14ac:dyDescent="0.2">
      <c r="A145" s="27">
        <v>41756</v>
      </c>
      <c r="B145" s="60">
        <v>10000</v>
      </c>
      <c r="C145" s="11" t="s">
        <v>371</v>
      </c>
      <c r="D145" s="1">
        <v>1945</v>
      </c>
      <c r="E145" s="11" t="s">
        <v>379</v>
      </c>
      <c r="F145" s="1" t="s">
        <v>67</v>
      </c>
      <c r="G145" s="20">
        <v>200</v>
      </c>
      <c r="H145" s="1">
        <v>3</v>
      </c>
    </row>
    <row r="146" spans="1:8" ht="12.75" hidden="1" customHeight="1" x14ac:dyDescent="0.2">
      <c r="A146" s="27">
        <v>41767</v>
      </c>
      <c r="B146" s="60">
        <v>100</v>
      </c>
      <c r="C146" s="11" t="s">
        <v>371</v>
      </c>
      <c r="D146" s="1">
        <v>1930</v>
      </c>
      <c r="E146" s="11" t="s">
        <v>380</v>
      </c>
      <c r="F146" s="11" t="s">
        <v>397</v>
      </c>
      <c r="G146" s="1">
        <v>1000</v>
      </c>
      <c r="H146" s="1">
        <v>4</v>
      </c>
    </row>
    <row r="147" spans="1:8" ht="12.75" hidden="1" customHeight="1" x14ac:dyDescent="0.2">
      <c r="A147" s="27">
        <v>41785</v>
      </c>
      <c r="B147" s="60">
        <v>1000</v>
      </c>
      <c r="C147" s="11" t="s">
        <v>371</v>
      </c>
      <c r="D147" s="1">
        <v>1944</v>
      </c>
      <c r="F147" s="1" t="s">
        <v>62</v>
      </c>
      <c r="G147" s="1">
        <v>14000</v>
      </c>
      <c r="H147" s="1">
        <v>6</v>
      </c>
    </row>
    <row r="148" spans="1:8" ht="12.75" hidden="1" customHeight="1" x14ac:dyDescent="0.2">
      <c r="A148" s="27">
        <v>41785</v>
      </c>
      <c r="B148" s="60">
        <v>50</v>
      </c>
      <c r="C148" s="11" t="s">
        <v>371</v>
      </c>
      <c r="D148" s="1">
        <v>1932</v>
      </c>
      <c r="E148" s="11" t="s">
        <v>381</v>
      </c>
      <c r="F148" s="11" t="s">
        <v>67</v>
      </c>
      <c r="G148" s="1">
        <v>4500</v>
      </c>
      <c r="H148" s="1">
        <v>12</v>
      </c>
    </row>
    <row r="149" spans="1:8" ht="12.75" hidden="1" customHeight="1" x14ac:dyDescent="0.2">
      <c r="A149" s="27">
        <v>41785</v>
      </c>
      <c r="B149" s="60">
        <v>100</v>
      </c>
      <c r="C149" s="11" t="s">
        <v>371</v>
      </c>
      <c r="D149" s="1">
        <v>1930</v>
      </c>
      <c r="E149" s="11" t="s">
        <v>381</v>
      </c>
      <c r="F149" s="11" t="s">
        <v>83</v>
      </c>
      <c r="G149" s="1">
        <v>3000</v>
      </c>
      <c r="H149" s="1">
        <v>1</v>
      </c>
    </row>
    <row r="150" spans="1:8" ht="12.75" hidden="1" customHeight="1" x14ac:dyDescent="0.2">
      <c r="A150" s="27">
        <v>41802</v>
      </c>
      <c r="B150" s="60" t="s">
        <v>274</v>
      </c>
      <c r="C150" s="11" t="s">
        <v>362</v>
      </c>
      <c r="D150" s="1" t="s">
        <v>275</v>
      </c>
      <c r="F150" s="11" t="s">
        <v>67</v>
      </c>
      <c r="G150" s="1">
        <v>700</v>
      </c>
      <c r="H150" s="1">
        <v>13</v>
      </c>
    </row>
    <row r="151" spans="1:8" ht="12.75" hidden="1" customHeight="1" x14ac:dyDescent="0.2">
      <c r="A151" s="27">
        <v>41802</v>
      </c>
      <c r="B151" s="60">
        <v>500</v>
      </c>
      <c r="C151" s="11" t="s">
        <v>362</v>
      </c>
      <c r="D151" s="1">
        <v>1975</v>
      </c>
      <c r="F151" s="11" t="s">
        <v>62</v>
      </c>
      <c r="G151" s="1">
        <v>2700</v>
      </c>
      <c r="H151" s="1">
        <v>4</v>
      </c>
    </row>
    <row r="152" spans="1:8" ht="12.75" hidden="1" customHeight="1" x14ac:dyDescent="0.2">
      <c r="A152" s="27">
        <v>41802</v>
      </c>
      <c r="B152" s="60">
        <v>1000</v>
      </c>
      <c r="C152" s="11" t="s">
        <v>362</v>
      </c>
      <c r="D152" s="1">
        <v>1996</v>
      </c>
      <c r="E152" s="1" t="s">
        <v>880</v>
      </c>
      <c r="F152" s="11" t="s">
        <v>67</v>
      </c>
      <c r="G152" s="1">
        <v>2300</v>
      </c>
      <c r="H152" s="1">
        <v>6</v>
      </c>
    </row>
    <row r="153" spans="1:8" ht="12.75" hidden="1" customHeight="1" x14ac:dyDescent="0.2">
      <c r="A153" s="27">
        <v>41802</v>
      </c>
      <c r="B153" s="60">
        <v>50</v>
      </c>
      <c r="C153" s="11" t="s">
        <v>362</v>
      </c>
      <c r="D153" s="1">
        <v>1983</v>
      </c>
      <c r="F153" s="11" t="s">
        <v>89</v>
      </c>
      <c r="G153" s="1">
        <v>150</v>
      </c>
      <c r="H153" s="1">
        <v>4</v>
      </c>
    </row>
    <row r="154" spans="1:8" ht="12.75" hidden="1" customHeight="1" x14ac:dyDescent="0.2">
      <c r="A154" s="27">
        <v>41802</v>
      </c>
      <c r="B154" s="60">
        <v>20</v>
      </c>
      <c r="C154" s="11" t="s">
        <v>362</v>
      </c>
      <c r="D154" s="1">
        <v>1969</v>
      </c>
      <c r="F154" s="11" t="s">
        <v>69</v>
      </c>
      <c r="G154" s="1">
        <v>1200</v>
      </c>
      <c r="H154" s="1">
        <v>5</v>
      </c>
    </row>
    <row r="155" spans="1:8" ht="12.75" hidden="1" customHeight="1" x14ac:dyDescent="0.2">
      <c r="A155" s="27">
        <v>41802</v>
      </c>
      <c r="B155" s="60">
        <v>10</v>
      </c>
      <c r="C155" s="11" t="s">
        <v>362</v>
      </c>
      <c r="D155" s="1">
        <v>1962</v>
      </c>
      <c r="F155" s="11" t="s">
        <v>62</v>
      </c>
      <c r="G155" s="1">
        <v>550</v>
      </c>
      <c r="H155" s="1">
        <v>5</v>
      </c>
    </row>
    <row r="156" spans="1:8" ht="12.75" hidden="1" customHeight="1" x14ac:dyDescent="0.2">
      <c r="A156" s="27">
        <v>41802</v>
      </c>
      <c r="B156" s="60">
        <v>25</v>
      </c>
      <c r="C156" s="11" t="s">
        <v>369</v>
      </c>
      <c r="D156" s="1">
        <v>1918</v>
      </c>
      <c r="F156" s="1" t="s">
        <v>67</v>
      </c>
      <c r="G156" s="1">
        <v>1200</v>
      </c>
      <c r="H156" s="1">
        <v>5</v>
      </c>
    </row>
    <row r="157" spans="1:8" ht="12.75" hidden="1" customHeight="1" x14ac:dyDescent="0.2">
      <c r="A157" s="27">
        <v>41802</v>
      </c>
      <c r="B157" s="60">
        <v>20</v>
      </c>
      <c r="C157" s="11" t="s">
        <v>369</v>
      </c>
      <c r="D157" s="1">
        <v>1913</v>
      </c>
      <c r="E157" s="11" t="s">
        <v>929</v>
      </c>
      <c r="F157" s="11" t="s">
        <v>67</v>
      </c>
      <c r="G157" s="1">
        <v>300</v>
      </c>
      <c r="H157" s="1">
        <v>6</v>
      </c>
    </row>
    <row r="158" spans="1:8" ht="12.75" hidden="1" customHeight="1" x14ac:dyDescent="0.2">
      <c r="A158" s="27">
        <v>41802</v>
      </c>
      <c r="B158" s="60">
        <v>2</v>
      </c>
      <c r="C158" s="11" t="s">
        <v>369</v>
      </c>
      <c r="D158" s="1">
        <v>1920</v>
      </c>
      <c r="F158" s="11" t="s">
        <v>65</v>
      </c>
      <c r="G158" s="1">
        <v>950</v>
      </c>
      <c r="H158" s="1">
        <v>7</v>
      </c>
    </row>
    <row r="159" spans="1:8" ht="12.75" hidden="1" customHeight="1" x14ac:dyDescent="0.2">
      <c r="A159" s="27">
        <v>41802</v>
      </c>
      <c r="B159" s="60">
        <v>100</v>
      </c>
      <c r="C159" s="11" t="s">
        <v>371</v>
      </c>
      <c r="D159" s="1">
        <v>1930</v>
      </c>
      <c r="F159" s="11" t="s">
        <v>69</v>
      </c>
      <c r="G159" s="1">
        <v>250</v>
      </c>
      <c r="H159" s="1">
        <v>13</v>
      </c>
    </row>
    <row r="160" spans="1:8" ht="12.75" hidden="1" customHeight="1" x14ac:dyDescent="0.2">
      <c r="A160" s="27">
        <v>41802</v>
      </c>
      <c r="B160" s="60" t="s">
        <v>144</v>
      </c>
      <c r="C160" s="11" t="s">
        <v>371</v>
      </c>
      <c r="D160" s="1">
        <v>1945</v>
      </c>
      <c r="F160" s="11" t="s">
        <v>62</v>
      </c>
      <c r="G160" s="1">
        <v>1600</v>
      </c>
      <c r="H160" s="1">
        <v>9</v>
      </c>
    </row>
    <row r="161" spans="1:10" ht="12.75" hidden="1" customHeight="1" x14ac:dyDescent="0.2">
      <c r="A161" s="27">
        <v>41802</v>
      </c>
      <c r="B161" s="60">
        <v>10000000</v>
      </c>
      <c r="C161" s="11" t="s">
        <v>371</v>
      </c>
      <c r="D161" s="1">
        <v>1945</v>
      </c>
      <c r="F161" s="1" t="s">
        <v>69</v>
      </c>
      <c r="G161" s="1">
        <v>400</v>
      </c>
      <c r="H161" s="1">
        <v>13</v>
      </c>
    </row>
    <row r="162" spans="1:10" ht="12.75" hidden="1" customHeight="1" x14ac:dyDescent="0.2">
      <c r="A162" s="27">
        <v>41802</v>
      </c>
      <c r="B162" s="60" t="s">
        <v>276</v>
      </c>
      <c r="C162" s="11" t="s">
        <v>382</v>
      </c>
      <c r="F162" s="11" t="s">
        <v>67</v>
      </c>
      <c r="G162" s="1">
        <v>450</v>
      </c>
      <c r="H162" s="1">
        <v>1</v>
      </c>
    </row>
    <row r="163" spans="1:10" ht="12.75" hidden="1" customHeight="1" x14ac:dyDescent="0.2">
      <c r="A163" s="27">
        <v>41802</v>
      </c>
      <c r="B163" s="60">
        <v>25</v>
      </c>
      <c r="C163" s="11" t="s">
        <v>383</v>
      </c>
      <c r="D163" s="1">
        <v>1966</v>
      </c>
      <c r="F163" s="1" t="s">
        <v>67</v>
      </c>
      <c r="G163" s="1">
        <v>350</v>
      </c>
      <c r="H163" s="1">
        <v>12</v>
      </c>
    </row>
    <row r="164" spans="1:10" ht="16.5" hidden="1" customHeight="1" x14ac:dyDescent="0.25">
      <c r="A164" s="27">
        <v>41802</v>
      </c>
      <c r="B164" s="60">
        <v>100</v>
      </c>
      <c r="C164" s="11" t="s">
        <v>384</v>
      </c>
      <c r="D164" s="1">
        <v>1986</v>
      </c>
      <c r="F164" s="11" t="s">
        <v>67</v>
      </c>
      <c r="G164" s="1">
        <v>100</v>
      </c>
      <c r="H164" s="1">
        <v>1</v>
      </c>
      <c r="I164" s="17">
        <v>44600</v>
      </c>
      <c r="J164" s="1">
        <v>3</v>
      </c>
    </row>
    <row r="165" spans="1:10" ht="12.75" hidden="1" customHeight="1" x14ac:dyDescent="0.2">
      <c r="A165" s="27">
        <v>41890</v>
      </c>
      <c r="B165" s="60">
        <v>100</v>
      </c>
      <c r="C165" s="11" t="s">
        <v>362</v>
      </c>
      <c r="D165" s="1">
        <v>1984</v>
      </c>
      <c r="E165" s="11" t="s">
        <v>378</v>
      </c>
      <c r="F165" s="11" t="s">
        <v>67</v>
      </c>
      <c r="G165" s="1">
        <v>300</v>
      </c>
      <c r="H165" s="1">
        <v>7</v>
      </c>
    </row>
    <row r="166" spans="1:10" ht="12.75" hidden="1" customHeight="1" x14ac:dyDescent="0.2">
      <c r="A166" s="27">
        <v>41890</v>
      </c>
      <c r="B166" s="60">
        <v>10</v>
      </c>
      <c r="C166" s="11" t="s">
        <v>362</v>
      </c>
      <c r="D166" s="1">
        <v>1962</v>
      </c>
      <c r="F166" s="11" t="s">
        <v>62</v>
      </c>
      <c r="G166" s="1">
        <v>550</v>
      </c>
      <c r="H166" s="1">
        <v>3</v>
      </c>
    </row>
    <row r="167" spans="1:10" ht="12.75" hidden="1" customHeight="1" x14ac:dyDescent="0.2">
      <c r="A167" s="27">
        <v>41890</v>
      </c>
      <c r="B167" s="60">
        <v>20</v>
      </c>
      <c r="C167" s="11" t="s">
        <v>362</v>
      </c>
      <c r="D167" s="1">
        <v>1969</v>
      </c>
      <c r="F167" s="11" t="s">
        <v>69</v>
      </c>
      <c r="G167" s="1">
        <v>1200</v>
      </c>
      <c r="H167" s="1">
        <v>3</v>
      </c>
    </row>
    <row r="168" spans="1:10" ht="12.75" hidden="1" customHeight="1" x14ac:dyDescent="0.2">
      <c r="A168" s="27">
        <v>41890</v>
      </c>
      <c r="B168" s="60">
        <v>50</v>
      </c>
      <c r="C168" s="11" t="s">
        <v>362</v>
      </c>
      <c r="D168" s="1">
        <v>1989</v>
      </c>
      <c r="F168" s="11" t="s">
        <v>69</v>
      </c>
      <c r="G168" s="1">
        <v>1100</v>
      </c>
      <c r="H168" s="1">
        <v>8</v>
      </c>
    </row>
    <row r="169" spans="1:10" ht="12.75" hidden="1" customHeight="1" x14ac:dyDescent="0.2">
      <c r="A169" s="27">
        <v>41890</v>
      </c>
      <c r="B169" s="60">
        <v>100</v>
      </c>
      <c r="C169" s="11" t="s">
        <v>362</v>
      </c>
      <c r="D169" s="1">
        <v>1995</v>
      </c>
      <c r="F169" s="11" t="s">
        <v>67</v>
      </c>
      <c r="G169" s="1">
        <v>350</v>
      </c>
      <c r="H169" s="1">
        <v>4</v>
      </c>
    </row>
    <row r="170" spans="1:10" ht="12.75" hidden="1" customHeight="1" x14ac:dyDescent="0.2">
      <c r="A170" s="27">
        <v>41890</v>
      </c>
      <c r="B170" s="60">
        <v>500</v>
      </c>
      <c r="C170" s="11" t="s">
        <v>362</v>
      </c>
      <c r="D170" s="1">
        <v>1980</v>
      </c>
      <c r="F170" s="11" t="s">
        <v>67</v>
      </c>
      <c r="G170" s="1">
        <v>1500</v>
      </c>
      <c r="H170" s="1">
        <v>8</v>
      </c>
    </row>
    <row r="171" spans="1:10" ht="12.75" hidden="1" customHeight="1" x14ac:dyDescent="0.2">
      <c r="A171" s="27">
        <v>41890</v>
      </c>
      <c r="B171" s="60">
        <v>100</v>
      </c>
      <c r="C171" s="11" t="s">
        <v>362</v>
      </c>
      <c r="D171" s="1">
        <v>1992</v>
      </c>
      <c r="F171" s="11" t="s">
        <v>64</v>
      </c>
      <c r="G171" s="1">
        <v>1400</v>
      </c>
      <c r="H171" s="1">
        <v>4</v>
      </c>
      <c r="J171" s="1"/>
    </row>
    <row r="172" spans="1:10" ht="16.5" hidden="1" customHeight="1" x14ac:dyDescent="0.25">
      <c r="A172" s="27">
        <v>41907</v>
      </c>
      <c r="B172" s="60">
        <v>20</v>
      </c>
      <c r="C172" s="11" t="s">
        <v>371</v>
      </c>
      <c r="D172" s="1">
        <v>1930</v>
      </c>
      <c r="F172" s="11" t="s">
        <v>69</v>
      </c>
      <c r="G172" s="20">
        <v>16000</v>
      </c>
      <c r="H172" s="1">
        <v>8</v>
      </c>
      <c r="I172" s="17">
        <v>22400</v>
      </c>
      <c r="J172" s="1">
        <v>2</v>
      </c>
    </row>
    <row r="173" spans="1:10" ht="12.75" hidden="1" customHeight="1" x14ac:dyDescent="0.2">
      <c r="A173" s="27">
        <v>41927</v>
      </c>
      <c r="B173" s="60">
        <v>5</v>
      </c>
      <c r="C173" s="11" t="s">
        <v>362</v>
      </c>
      <c r="D173" s="1">
        <v>1848</v>
      </c>
      <c r="E173" s="11" t="s">
        <v>2008</v>
      </c>
      <c r="F173" s="11" t="s">
        <v>83</v>
      </c>
      <c r="G173" s="1">
        <v>3700</v>
      </c>
      <c r="H173" s="1">
        <v>11</v>
      </c>
    </row>
    <row r="174" spans="1:10" ht="12.75" hidden="1" customHeight="1" x14ac:dyDescent="0.2">
      <c r="A174" s="27">
        <v>41927</v>
      </c>
      <c r="B174" s="60">
        <v>5</v>
      </c>
      <c r="C174" s="11" t="s">
        <v>362</v>
      </c>
      <c r="D174" s="1">
        <v>1848</v>
      </c>
      <c r="E174" s="11" t="s">
        <v>368</v>
      </c>
      <c r="F174" s="11" t="s">
        <v>83</v>
      </c>
      <c r="G174" s="1">
        <v>3700</v>
      </c>
      <c r="H174" s="1">
        <v>11</v>
      </c>
    </row>
    <row r="175" spans="1:10" ht="12.75" hidden="1" customHeight="1" x14ac:dyDescent="0.2">
      <c r="A175" s="27">
        <v>41927</v>
      </c>
      <c r="B175" s="62">
        <v>30</v>
      </c>
      <c r="C175" s="11" t="s">
        <v>360</v>
      </c>
      <c r="D175" s="1">
        <v>1849</v>
      </c>
      <c r="E175" s="11" t="s">
        <v>367</v>
      </c>
      <c r="F175" s="11" t="s">
        <v>62</v>
      </c>
      <c r="G175" s="1">
        <v>3600</v>
      </c>
      <c r="H175" s="1">
        <v>9</v>
      </c>
    </row>
    <row r="176" spans="1:10" ht="12.75" hidden="1" customHeight="1" x14ac:dyDescent="0.2">
      <c r="A176" s="27">
        <v>41927</v>
      </c>
      <c r="B176" s="60">
        <v>10</v>
      </c>
      <c r="C176" s="11" t="s">
        <v>362</v>
      </c>
      <c r="D176" s="1">
        <v>1848</v>
      </c>
      <c r="F176" s="11" t="s">
        <v>83</v>
      </c>
      <c r="G176" s="1">
        <v>6600</v>
      </c>
      <c r="H176" s="1">
        <v>11</v>
      </c>
    </row>
    <row r="177" spans="1:8" ht="12.75" hidden="1" customHeight="1" x14ac:dyDescent="0.2">
      <c r="A177" s="27">
        <v>41927</v>
      </c>
      <c r="B177" s="60">
        <v>2</v>
      </c>
      <c r="C177" s="11" t="s">
        <v>369</v>
      </c>
      <c r="D177" s="1">
        <v>1917</v>
      </c>
      <c r="E177" s="11" t="s">
        <v>563</v>
      </c>
      <c r="G177" s="1">
        <v>1200</v>
      </c>
      <c r="H177" s="1">
        <v>17</v>
      </c>
    </row>
    <row r="178" spans="1:8" ht="12.75" hidden="1" customHeight="1" x14ac:dyDescent="0.2">
      <c r="A178" s="27">
        <v>41927</v>
      </c>
      <c r="B178" s="60">
        <v>2</v>
      </c>
      <c r="C178" s="11" t="s">
        <v>369</v>
      </c>
      <c r="D178" s="1">
        <v>1920</v>
      </c>
      <c r="E178" s="11" t="s">
        <v>386</v>
      </c>
      <c r="F178" s="1" t="s">
        <v>395</v>
      </c>
      <c r="G178" s="1">
        <v>650</v>
      </c>
      <c r="H178" s="1">
        <v>5</v>
      </c>
    </row>
    <row r="179" spans="1:8" ht="12.75" hidden="1" customHeight="1" x14ac:dyDescent="0.2">
      <c r="A179" s="27">
        <v>41927</v>
      </c>
      <c r="B179" s="60">
        <v>20</v>
      </c>
      <c r="C179" s="11" t="s">
        <v>371</v>
      </c>
      <c r="D179" s="1">
        <v>1941</v>
      </c>
      <c r="E179" s="11" t="s">
        <v>385</v>
      </c>
      <c r="F179" s="11" t="s">
        <v>65</v>
      </c>
      <c r="G179" s="1">
        <v>3000</v>
      </c>
      <c r="H179" s="11">
        <v>17</v>
      </c>
    </row>
    <row r="180" spans="1:8" ht="12.75" hidden="1" customHeight="1" x14ac:dyDescent="0.2">
      <c r="A180" s="27">
        <v>41953</v>
      </c>
      <c r="B180" s="60">
        <v>20</v>
      </c>
      <c r="C180" s="11" t="s">
        <v>371</v>
      </c>
      <c r="D180" s="1">
        <v>1930</v>
      </c>
      <c r="F180" s="11" t="s">
        <v>67</v>
      </c>
      <c r="G180" s="1">
        <v>900</v>
      </c>
      <c r="H180" s="1">
        <v>1</v>
      </c>
    </row>
    <row r="181" spans="1:8" ht="12.75" hidden="1" customHeight="1" x14ac:dyDescent="0.2">
      <c r="A181" s="27">
        <v>41953</v>
      </c>
      <c r="B181" s="60">
        <v>1000</v>
      </c>
      <c r="C181" s="11" t="s">
        <v>371</v>
      </c>
      <c r="D181" s="1">
        <v>1945</v>
      </c>
      <c r="E181" s="11" t="s">
        <v>417</v>
      </c>
      <c r="F181" s="1" t="s">
        <v>67</v>
      </c>
      <c r="G181" s="1">
        <v>200</v>
      </c>
      <c r="H181" s="1">
        <v>0</v>
      </c>
    </row>
    <row r="182" spans="1:8" ht="12.75" hidden="1" customHeight="1" x14ac:dyDescent="0.2">
      <c r="A182" s="27">
        <v>41953</v>
      </c>
      <c r="B182" s="60">
        <v>1000</v>
      </c>
      <c r="C182" s="11" t="s">
        <v>371</v>
      </c>
      <c r="D182" s="1">
        <v>1945</v>
      </c>
      <c r="E182" s="1" t="s">
        <v>387</v>
      </c>
      <c r="F182" s="1" t="s">
        <v>62</v>
      </c>
      <c r="G182" s="1">
        <v>600</v>
      </c>
      <c r="H182" s="1">
        <v>6</v>
      </c>
    </row>
    <row r="183" spans="1:8" ht="12.75" hidden="1" customHeight="1" x14ac:dyDescent="0.2">
      <c r="A183" s="27">
        <v>41953</v>
      </c>
      <c r="B183" s="60">
        <v>100000</v>
      </c>
      <c r="C183" s="11" t="s">
        <v>371</v>
      </c>
      <c r="D183" s="1">
        <v>1945</v>
      </c>
      <c r="F183" s="1" t="s">
        <v>62</v>
      </c>
      <c r="G183" s="1">
        <v>500</v>
      </c>
      <c r="H183" s="1">
        <v>0</v>
      </c>
    </row>
    <row r="184" spans="1:8" ht="12.75" hidden="1" customHeight="1" x14ac:dyDescent="0.2">
      <c r="A184" s="27">
        <v>41953</v>
      </c>
      <c r="B184" s="60">
        <v>100000</v>
      </c>
      <c r="C184" s="11" t="s">
        <v>372</v>
      </c>
      <c r="D184" s="1">
        <v>1946</v>
      </c>
      <c r="F184" s="1" t="s">
        <v>62</v>
      </c>
      <c r="G184" s="1">
        <v>500</v>
      </c>
      <c r="H184" s="1">
        <v>6</v>
      </c>
    </row>
    <row r="185" spans="1:8" ht="12.75" hidden="1" customHeight="1" x14ac:dyDescent="0.2">
      <c r="A185" s="27">
        <v>41953</v>
      </c>
      <c r="B185" s="60">
        <v>100000000</v>
      </c>
      <c r="C185" s="11" t="s">
        <v>372</v>
      </c>
      <c r="D185" s="1">
        <v>1946</v>
      </c>
      <c r="F185" s="1" t="s">
        <v>65</v>
      </c>
      <c r="G185" s="1">
        <v>900</v>
      </c>
      <c r="H185" s="1">
        <v>6</v>
      </c>
    </row>
    <row r="186" spans="1:8" ht="12.75" hidden="1" customHeight="1" x14ac:dyDescent="0.2">
      <c r="A186" s="27">
        <v>41953</v>
      </c>
      <c r="B186" s="60">
        <v>10000</v>
      </c>
      <c r="C186" s="11" t="s">
        <v>373</v>
      </c>
      <c r="D186" s="1">
        <v>1946</v>
      </c>
      <c r="F186" s="1" t="s">
        <v>62</v>
      </c>
      <c r="G186" s="1">
        <v>350</v>
      </c>
      <c r="H186" s="1">
        <v>0</v>
      </c>
    </row>
    <row r="187" spans="1:8" ht="12.75" hidden="1" customHeight="1" x14ac:dyDescent="0.2">
      <c r="A187" s="27">
        <v>41953</v>
      </c>
      <c r="B187" s="60">
        <v>100000</v>
      </c>
      <c r="C187" s="11" t="s">
        <v>373</v>
      </c>
      <c r="D187" s="1">
        <v>1946</v>
      </c>
      <c r="F187" s="1" t="s">
        <v>69</v>
      </c>
      <c r="G187" s="1">
        <v>900</v>
      </c>
      <c r="H187" s="1">
        <v>13</v>
      </c>
    </row>
    <row r="188" spans="1:8" ht="12.75" hidden="1" customHeight="1" x14ac:dyDescent="0.2">
      <c r="A188" s="27">
        <v>41953</v>
      </c>
      <c r="B188" s="60">
        <v>500000</v>
      </c>
      <c r="C188" s="11" t="s">
        <v>374</v>
      </c>
      <c r="D188" s="1">
        <v>1946</v>
      </c>
      <c r="F188" s="1" t="s">
        <v>62</v>
      </c>
      <c r="G188" s="1">
        <v>300</v>
      </c>
      <c r="H188" s="1">
        <v>1</v>
      </c>
    </row>
    <row r="189" spans="1:8" ht="12.75" customHeight="1" x14ac:dyDescent="0.2">
      <c r="A189" s="27">
        <v>41953</v>
      </c>
      <c r="B189" s="60">
        <v>1000000</v>
      </c>
      <c r="C189" s="11" t="s">
        <v>374</v>
      </c>
      <c r="D189" s="1">
        <v>1946</v>
      </c>
      <c r="E189" s="42" t="s">
        <v>412</v>
      </c>
      <c r="F189" s="11" t="s">
        <v>69</v>
      </c>
      <c r="G189" s="1">
        <v>700</v>
      </c>
      <c r="H189" s="1">
        <v>17</v>
      </c>
    </row>
    <row r="190" spans="1:8" ht="12.75" hidden="1" customHeight="1" x14ac:dyDescent="0.2">
      <c r="A190" s="27">
        <v>41953</v>
      </c>
      <c r="B190" s="60">
        <v>100000</v>
      </c>
      <c r="C190" s="11" t="s">
        <v>374</v>
      </c>
      <c r="D190" s="1">
        <v>1946</v>
      </c>
      <c r="E190" s="42" t="s">
        <v>419</v>
      </c>
      <c r="F190" s="1" t="s">
        <v>69</v>
      </c>
      <c r="G190" s="1">
        <v>700</v>
      </c>
      <c r="H190" s="1">
        <v>0</v>
      </c>
    </row>
    <row r="191" spans="1:8" ht="12.75" hidden="1" customHeight="1" x14ac:dyDescent="0.2">
      <c r="A191" s="27">
        <v>41953</v>
      </c>
      <c r="B191" s="60">
        <v>10000000</v>
      </c>
      <c r="C191" s="11" t="s">
        <v>374</v>
      </c>
      <c r="D191" s="1">
        <v>1946</v>
      </c>
      <c r="E191" s="11" t="s">
        <v>416</v>
      </c>
      <c r="F191" s="11" t="s">
        <v>67</v>
      </c>
      <c r="G191" s="1">
        <v>900</v>
      </c>
      <c r="H191" s="1">
        <v>1</v>
      </c>
    </row>
    <row r="192" spans="1:8" ht="12.75" hidden="1" customHeight="1" x14ac:dyDescent="0.2">
      <c r="A192" s="27">
        <v>41953</v>
      </c>
      <c r="B192" s="60">
        <v>1</v>
      </c>
      <c r="C192" s="11" t="s">
        <v>371</v>
      </c>
      <c r="D192" s="1">
        <v>1944</v>
      </c>
      <c r="G192" s="1">
        <v>300</v>
      </c>
      <c r="H192" s="1" t="s">
        <v>135</v>
      </c>
    </row>
    <row r="193" spans="1:9" ht="12.75" hidden="1" customHeight="1" x14ac:dyDescent="0.2">
      <c r="A193" s="27">
        <v>41953</v>
      </c>
      <c r="B193" s="60">
        <v>2</v>
      </c>
      <c r="C193" s="11" t="s">
        <v>371</v>
      </c>
      <c r="D193" s="1">
        <v>1944</v>
      </c>
      <c r="G193" s="1">
        <v>200</v>
      </c>
      <c r="H193" s="1" t="s">
        <v>135</v>
      </c>
    </row>
    <row r="194" spans="1:9" ht="12.75" hidden="1" customHeight="1" x14ac:dyDescent="0.2">
      <c r="A194" s="27">
        <v>41968</v>
      </c>
      <c r="B194" s="60" t="s">
        <v>282</v>
      </c>
      <c r="C194" s="11" t="s">
        <v>371</v>
      </c>
      <c r="F194" s="11" t="s">
        <v>62</v>
      </c>
      <c r="G194" s="1">
        <v>2250</v>
      </c>
      <c r="H194" s="1">
        <v>17</v>
      </c>
    </row>
    <row r="195" spans="1:9" ht="12.75" hidden="1" customHeight="1" x14ac:dyDescent="0.2">
      <c r="A195" s="27">
        <v>41971</v>
      </c>
      <c r="B195" s="60">
        <v>10</v>
      </c>
      <c r="C195" s="11" t="s">
        <v>362</v>
      </c>
      <c r="D195" s="1">
        <v>1962</v>
      </c>
      <c r="F195" s="11" t="s">
        <v>62</v>
      </c>
      <c r="G195" s="1">
        <v>550</v>
      </c>
      <c r="H195" s="1">
        <v>3</v>
      </c>
    </row>
    <row r="196" spans="1:9" ht="12.75" hidden="1" customHeight="1" x14ac:dyDescent="0.2">
      <c r="A196" s="27">
        <v>41971</v>
      </c>
      <c r="B196" s="60">
        <v>100</v>
      </c>
      <c r="C196" s="11" t="s">
        <v>362</v>
      </c>
      <c r="D196" s="1">
        <v>1992</v>
      </c>
      <c r="F196" s="11" t="s">
        <v>67</v>
      </c>
      <c r="G196" s="1">
        <v>200</v>
      </c>
      <c r="H196" s="1">
        <v>3</v>
      </c>
    </row>
    <row r="197" spans="1:9" ht="12.75" hidden="1" customHeight="1" x14ac:dyDescent="0.2">
      <c r="A197" s="27">
        <v>41971</v>
      </c>
      <c r="B197" s="60">
        <v>100</v>
      </c>
      <c r="C197" s="11" t="s">
        <v>371</v>
      </c>
      <c r="D197" s="1">
        <v>1930</v>
      </c>
      <c r="F197" s="11" t="s">
        <v>69</v>
      </c>
      <c r="G197" s="1">
        <v>250</v>
      </c>
      <c r="H197" s="1">
        <v>5</v>
      </c>
    </row>
    <row r="198" spans="1:9" ht="12.75" hidden="1" customHeight="1" x14ac:dyDescent="0.2">
      <c r="A198" s="27">
        <v>41971</v>
      </c>
      <c r="B198" s="60">
        <v>20</v>
      </c>
      <c r="C198" s="11" t="s">
        <v>371</v>
      </c>
      <c r="D198" s="1">
        <v>1941</v>
      </c>
      <c r="F198" s="11" t="s">
        <v>62</v>
      </c>
      <c r="G198" s="1">
        <v>600</v>
      </c>
      <c r="H198" s="1">
        <v>1</v>
      </c>
    </row>
    <row r="199" spans="1:9" ht="12.75" hidden="1" customHeight="1" x14ac:dyDescent="0.2">
      <c r="A199" s="27">
        <v>41971</v>
      </c>
      <c r="B199" s="60">
        <v>10</v>
      </c>
      <c r="C199" s="11" t="s">
        <v>371</v>
      </c>
      <c r="D199" s="1">
        <v>1936</v>
      </c>
      <c r="F199" s="11" t="s">
        <v>67</v>
      </c>
      <c r="G199" s="1">
        <v>250</v>
      </c>
      <c r="H199" s="1">
        <v>18</v>
      </c>
    </row>
    <row r="200" spans="1:9" ht="12.75" hidden="1" customHeight="1" x14ac:dyDescent="0.2">
      <c r="A200" s="27">
        <v>41978</v>
      </c>
      <c r="B200" s="60" t="s">
        <v>286</v>
      </c>
      <c r="C200" s="595" t="s">
        <v>583</v>
      </c>
      <c r="D200" s="1">
        <v>1892</v>
      </c>
      <c r="G200" s="20">
        <v>860</v>
      </c>
    </row>
    <row r="201" spans="1:9" ht="12.75" hidden="1" customHeight="1" x14ac:dyDescent="0.2">
      <c r="A201" s="27">
        <v>41979</v>
      </c>
      <c r="B201" s="60">
        <v>500</v>
      </c>
      <c r="C201" s="11" t="s">
        <v>362</v>
      </c>
      <c r="D201" s="1">
        <v>1990</v>
      </c>
      <c r="F201" s="11" t="s">
        <v>69</v>
      </c>
      <c r="G201" s="1">
        <v>2600</v>
      </c>
      <c r="H201" s="1">
        <v>11</v>
      </c>
    </row>
    <row r="202" spans="1:9" ht="12.75" hidden="1" customHeight="1" x14ac:dyDescent="0.2">
      <c r="A202" s="27">
        <v>41979</v>
      </c>
      <c r="B202" s="60">
        <v>10</v>
      </c>
      <c r="C202" s="11" t="s">
        <v>362</v>
      </c>
      <c r="D202" s="1">
        <v>1962</v>
      </c>
      <c r="F202" s="11" t="s">
        <v>62</v>
      </c>
      <c r="G202" s="1">
        <v>550</v>
      </c>
      <c r="H202" s="1">
        <v>0</v>
      </c>
    </row>
    <row r="203" spans="1:9" ht="12.75" hidden="1" customHeight="1" x14ac:dyDescent="0.2">
      <c r="A203" s="27">
        <v>41979</v>
      </c>
      <c r="B203" s="60">
        <v>20</v>
      </c>
      <c r="C203" s="11" t="s">
        <v>362</v>
      </c>
      <c r="D203" s="1">
        <v>1969</v>
      </c>
      <c r="F203" s="11" t="s">
        <v>69</v>
      </c>
      <c r="G203" s="1">
        <v>1200</v>
      </c>
      <c r="H203" s="1">
        <v>3</v>
      </c>
    </row>
    <row r="204" spans="1:9" ht="12.75" hidden="1" customHeight="1" x14ac:dyDescent="0.2">
      <c r="A204" s="27">
        <v>41979</v>
      </c>
      <c r="B204" s="60">
        <v>100</v>
      </c>
      <c r="C204" s="11" t="s">
        <v>362</v>
      </c>
      <c r="D204" s="1">
        <v>1993</v>
      </c>
      <c r="F204" s="11" t="s">
        <v>64</v>
      </c>
      <c r="G204" s="1">
        <v>1400</v>
      </c>
      <c r="H204" s="1">
        <v>7</v>
      </c>
    </row>
    <row r="205" spans="1:9" ht="12.75" hidden="1" customHeight="1" x14ac:dyDescent="0.2">
      <c r="A205" s="27">
        <v>41979</v>
      </c>
      <c r="B205" s="60">
        <v>10</v>
      </c>
      <c r="C205" s="11" t="s">
        <v>371</v>
      </c>
      <c r="D205" s="1">
        <v>1944</v>
      </c>
      <c r="F205" s="1" t="s">
        <v>62</v>
      </c>
      <c r="G205" s="1">
        <v>600</v>
      </c>
      <c r="H205" s="24">
        <v>0</v>
      </c>
      <c r="I205" s="24"/>
    </row>
    <row r="206" spans="1:9" ht="12.75" hidden="1" customHeight="1" x14ac:dyDescent="0.2">
      <c r="A206" s="27">
        <v>41979</v>
      </c>
      <c r="B206" s="60">
        <v>50</v>
      </c>
      <c r="C206" s="11" t="s">
        <v>371</v>
      </c>
      <c r="D206" s="1">
        <v>1944</v>
      </c>
      <c r="E206" s="1" t="s">
        <v>423</v>
      </c>
      <c r="F206" s="1" t="s">
        <v>67</v>
      </c>
      <c r="G206" s="1">
        <v>1200</v>
      </c>
      <c r="H206" s="24">
        <v>0</v>
      </c>
      <c r="I206" s="24"/>
    </row>
    <row r="207" spans="1:9" ht="12.75" hidden="1" customHeight="1" x14ac:dyDescent="0.2">
      <c r="A207" s="27">
        <v>41979</v>
      </c>
      <c r="B207" s="60">
        <v>30</v>
      </c>
      <c r="C207" s="11" t="s">
        <v>360</v>
      </c>
      <c r="D207" s="1">
        <v>1848</v>
      </c>
      <c r="F207" s="11" t="s">
        <v>62</v>
      </c>
      <c r="G207" s="1">
        <v>2400</v>
      </c>
      <c r="H207" s="24">
        <v>0</v>
      </c>
      <c r="I207" s="24"/>
    </row>
    <row r="208" spans="1:9" ht="12.75" hidden="1" customHeight="1" x14ac:dyDescent="0.2">
      <c r="A208" s="27">
        <v>41979</v>
      </c>
      <c r="B208" s="60">
        <v>1</v>
      </c>
      <c r="C208" s="11" t="s">
        <v>369</v>
      </c>
      <c r="D208" s="1">
        <v>1920</v>
      </c>
      <c r="F208" s="11" t="s">
        <v>69</v>
      </c>
      <c r="G208" s="1">
        <v>850</v>
      </c>
      <c r="H208" s="24">
        <v>12</v>
      </c>
      <c r="I208" s="24"/>
    </row>
    <row r="209" spans="1:9" ht="12.75" hidden="1" customHeight="1" x14ac:dyDescent="0.2">
      <c r="A209" s="27">
        <v>41979</v>
      </c>
      <c r="B209" s="60">
        <v>2</v>
      </c>
      <c r="C209" s="11" t="s">
        <v>369</v>
      </c>
      <c r="D209" s="1">
        <v>1920</v>
      </c>
      <c r="E209" s="11" t="s">
        <v>392</v>
      </c>
      <c r="F209" s="11" t="s">
        <v>69</v>
      </c>
      <c r="G209" s="1">
        <v>650</v>
      </c>
      <c r="H209" s="24">
        <v>0</v>
      </c>
      <c r="I209" s="24"/>
    </row>
    <row r="210" spans="1:9" ht="12.75" hidden="1" customHeight="1" x14ac:dyDescent="0.2">
      <c r="A210" s="27">
        <v>41979</v>
      </c>
      <c r="B210" s="60">
        <v>2</v>
      </c>
      <c r="C210" s="11" t="s">
        <v>369</v>
      </c>
      <c r="D210" s="1">
        <v>1914</v>
      </c>
      <c r="F210" s="11" t="s">
        <v>83</v>
      </c>
      <c r="G210" s="1">
        <v>1800</v>
      </c>
      <c r="H210" s="24">
        <v>1</v>
      </c>
      <c r="I210" s="24"/>
    </row>
    <row r="211" spans="1:9" ht="12.75" hidden="1" customHeight="1" x14ac:dyDescent="0.2">
      <c r="A211" s="27">
        <v>41979</v>
      </c>
      <c r="B211" s="60">
        <v>20</v>
      </c>
      <c r="C211" s="11" t="s">
        <v>371</v>
      </c>
      <c r="D211" s="1">
        <v>1944</v>
      </c>
      <c r="F211" s="11" t="s">
        <v>67</v>
      </c>
      <c r="G211" s="1">
        <v>300</v>
      </c>
      <c r="H211" s="24">
        <v>0</v>
      </c>
      <c r="I211" s="24"/>
    </row>
    <row r="212" spans="1:9" ht="12.75" hidden="1" customHeight="1" x14ac:dyDescent="0.2">
      <c r="A212" s="27">
        <v>41979</v>
      </c>
      <c r="B212" s="60">
        <v>20</v>
      </c>
      <c r="C212" s="11" t="s">
        <v>371</v>
      </c>
      <c r="D212" s="1">
        <v>1944</v>
      </c>
      <c r="E212" s="11" t="s">
        <v>414</v>
      </c>
      <c r="F212" s="11" t="s">
        <v>67</v>
      </c>
      <c r="G212" s="1">
        <v>350</v>
      </c>
      <c r="H212" s="24">
        <v>0</v>
      </c>
      <c r="I212" s="24"/>
    </row>
    <row r="213" spans="1:9" ht="12.75" hidden="1" customHeight="1" x14ac:dyDescent="0.2">
      <c r="A213" s="27">
        <v>41979</v>
      </c>
      <c r="B213" s="60">
        <v>50</v>
      </c>
      <c r="C213" s="11" t="s">
        <v>371</v>
      </c>
      <c r="D213" s="1">
        <v>1945</v>
      </c>
      <c r="F213" s="11" t="s">
        <v>62</v>
      </c>
      <c r="G213" s="1">
        <v>2000</v>
      </c>
      <c r="H213" s="24">
        <v>1</v>
      </c>
      <c r="I213" s="24"/>
    </row>
    <row r="214" spans="1:9" ht="12.75" hidden="1" customHeight="1" x14ac:dyDescent="0.2">
      <c r="A214" s="27">
        <v>41979</v>
      </c>
      <c r="B214" s="60">
        <v>10000000</v>
      </c>
      <c r="C214" s="11" t="s">
        <v>372</v>
      </c>
      <c r="D214" s="1">
        <v>1946</v>
      </c>
      <c r="F214" s="1" t="s">
        <v>62</v>
      </c>
      <c r="G214" s="1">
        <v>700</v>
      </c>
      <c r="H214" s="24">
        <v>19</v>
      </c>
      <c r="I214" s="24"/>
    </row>
    <row r="215" spans="1:9" ht="12.75" hidden="1" customHeight="1" x14ac:dyDescent="0.2">
      <c r="A215" s="27">
        <v>41984</v>
      </c>
      <c r="B215" s="60">
        <v>20</v>
      </c>
      <c r="C215" s="11" t="s">
        <v>369</v>
      </c>
      <c r="D215" s="1">
        <v>1920</v>
      </c>
      <c r="F215" s="11" t="s">
        <v>65</v>
      </c>
      <c r="G215" s="1">
        <v>2600</v>
      </c>
      <c r="H215" s="24">
        <v>18</v>
      </c>
      <c r="I215" s="24"/>
    </row>
    <row r="216" spans="1:9" ht="12.75" hidden="1" customHeight="1" x14ac:dyDescent="0.2">
      <c r="A216" s="27">
        <v>41984</v>
      </c>
      <c r="B216" s="60">
        <v>5</v>
      </c>
      <c r="C216" s="11" t="s">
        <v>371</v>
      </c>
      <c r="D216" s="1">
        <v>1944</v>
      </c>
      <c r="F216" s="1" t="s">
        <v>64</v>
      </c>
      <c r="G216" s="1">
        <v>1800</v>
      </c>
      <c r="H216" s="24">
        <v>11</v>
      </c>
      <c r="I216" s="24"/>
    </row>
    <row r="217" spans="1:9" ht="12.75" hidden="1" customHeight="1" x14ac:dyDescent="0.2">
      <c r="A217" s="27">
        <v>41984</v>
      </c>
      <c r="B217" s="60">
        <v>100</v>
      </c>
      <c r="C217" s="11" t="s">
        <v>362</v>
      </c>
      <c r="D217" s="1">
        <v>1984</v>
      </c>
      <c r="E217" s="11" t="s">
        <v>378</v>
      </c>
      <c r="F217" s="11" t="s">
        <v>64</v>
      </c>
      <c r="G217" s="1">
        <v>4500</v>
      </c>
      <c r="H217" s="24">
        <v>1</v>
      </c>
      <c r="I217" s="24"/>
    </row>
    <row r="218" spans="1:9" ht="12.75" hidden="1" customHeight="1" x14ac:dyDescent="0.2">
      <c r="A218" s="27">
        <v>41984</v>
      </c>
      <c r="B218" s="60">
        <v>1000</v>
      </c>
      <c r="C218" s="11" t="s">
        <v>371</v>
      </c>
      <c r="D218" s="1">
        <v>1943</v>
      </c>
      <c r="F218" s="11" t="s">
        <v>395</v>
      </c>
      <c r="G218" s="1">
        <v>4700</v>
      </c>
      <c r="H218" s="24">
        <v>11</v>
      </c>
      <c r="I218" s="24"/>
    </row>
    <row r="219" spans="1:9" ht="12.75" hidden="1" customHeight="1" x14ac:dyDescent="0.2">
      <c r="A219" s="27">
        <v>41984</v>
      </c>
      <c r="B219" s="60">
        <v>100</v>
      </c>
      <c r="C219" s="11" t="s">
        <v>362</v>
      </c>
      <c r="D219" s="1">
        <v>1949</v>
      </c>
      <c r="F219" s="11" t="s">
        <v>62</v>
      </c>
      <c r="G219" s="1">
        <v>1900</v>
      </c>
      <c r="H219" s="24">
        <v>7</v>
      </c>
      <c r="I219" s="24"/>
    </row>
    <row r="220" spans="1:9" ht="12.75" hidden="1" customHeight="1" x14ac:dyDescent="0.2">
      <c r="A220" s="27">
        <v>41984</v>
      </c>
      <c r="B220" s="62">
        <v>1000</v>
      </c>
      <c r="C220" s="11" t="s">
        <v>371</v>
      </c>
      <c r="D220" s="1">
        <v>1945</v>
      </c>
      <c r="E220" s="11" t="s">
        <v>387</v>
      </c>
      <c r="F220" s="1" t="s">
        <v>83</v>
      </c>
      <c r="G220" s="1">
        <v>400</v>
      </c>
      <c r="H220" s="24">
        <v>1</v>
      </c>
      <c r="I220" s="24"/>
    </row>
    <row r="221" spans="1:9" ht="12.75" hidden="1" customHeight="1" x14ac:dyDescent="0.2">
      <c r="A221" s="27">
        <v>41985</v>
      </c>
      <c r="B221" s="60">
        <v>2</v>
      </c>
      <c r="C221" s="11" t="s">
        <v>369</v>
      </c>
      <c r="D221" s="1">
        <v>1920</v>
      </c>
      <c r="E221" s="11" t="s">
        <v>388</v>
      </c>
      <c r="F221" s="11" t="s">
        <v>69</v>
      </c>
      <c r="G221" s="1">
        <v>950</v>
      </c>
      <c r="H221" s="24">
        <v>0</v>
      </c>
      <c r="I221" s="24"/>
    </row>
    <row r="222" spans="1:9" ht="12.75" hidden="1" customHeight="1" x14ac:dyDescent="0.2">
      <c r="A222" s="27">
        <v>41985</v>
      </c>
      <c r="B222" s="60">
        <v>5</v>
      </c>
      <c r="C222" s="11" t="s">
        <v>369</v>
      </c>
      <c r="D222" s="1">
        <v>1919</v>
      </c>
      <c r="E222" s="11" t="s">
        <v>389</v>
      </c>
      <c r="F222" s="1" t="s">
        <v>62</v>
      </c>
      <c r="G222" s="1">
        <v>4600</v>
      </c>
      <c r="H222" s="1">
        <v>1</v>
      </c>
    </row>
    <row r="223" spans="1:9" ht="12.75" hidden="1" customHeight="1" x14ac:dyDescent="0.2">
      <c r="A223" s="27">
        <v>41985</v>
      </c>
      <c r="B223" s="60">
        <v>10</v>
      </c>
      <c r="C223" s="11" t="s">
        <v>369</v>
      </c>
      <c r="D223" s="1">
        <v>1919</v>
      </c>
      <c r="E223" s="5" t="s">
        <v>422</v>
      </c>
      <c r="F223" s="1" t="s">
        <v>67</v>
      </c>
      <c r="G223" s="1">
        <v>5000</v>
      </c>
      <c r="H223" s="1">
        <v>1</v>
      </c>
    </row>
    <row r="224" spans="1:9" ht="12.75" hidden="1" customHeight="1" x14ac:dyDescent="0.2">
      <c r="A224" s="27">
        <v>41985</v>
      </c>
      <c r="B224" s="60">
        <v>20</v>
      </c>
      <c r="C224" s="11" t="s">
        <v>371</v>
      </c>
      <c r="D224" s="1">
        <v>1930</v>
      </c>
      <c r="F224" s="11" t="s">
        <v>67</v>
      </c>
      <c r="G224" s="1">
        <v>900</v>
      </c>
      <c r="H224" s="1">
        <v>1</v>
      </c>
    </row>
    <row r="225" spans="1:11" ht="12.75" hidden="1" customHeight="1" x14ac:dyDescent="0.2">
      <c r="A225" s="27">
        <v>41985</v>
      </c>
      <c r="B225" s="60">
        <v>10000000</v>
      </c>
      <c r="C225" s="11" t="s">
        <v>374</v>
      </c>
      <c r="D225" s="1">
        <v>1946</v>
      </c>
      <c r="F225" s="1" t="s">
        <v>69</v>
      </c>
      <c r="G225" s="1">
        <v>2200</v>
      </c>
      <c r="H225" s="1">
        <v>2</v>
      </c>
    </row>
    <row r="226" spans="1:11" ht="12.75" hidden="1" customHeight="1" x14ac:dyDescent="0.2">
      <c r="A226" s="27">
        <v>41987</v>
      </c>
      <c r="B226" s="60">
        <v>100</v>
      </c>
      <c r="C226" s="11" t="s">
        <v>371</v>
      </c>
      <c r="D226" s="1">
        <v>1930</v>
      </c>
      <c r="E226" s="11" t="s">
        <v>367</v>
      </c>
      <c r="F226" s="11" t="s">
        <v>67</v>
      </c>
      <c r="G226" s="1">
        <v>250</v>
      </c>
      <c r="H226" s="1">
        <v>11</v>
      </c>
    </row>
    <row r="227" spans="1:11" ht="12.75" hidden="1" customHeight="1" x14ac:dyDescent="0.2">
      <c r="A227" s="27">
        <v>41987</v>
      </c>
      <c r="B227" s="60">
        <v>50</v>
      </c>
      <c r="C227" s="11" t="s">
        <v>371</v>
      </c>
      <c r="D227" s="1">
        <v>1932</v>
      </c>
      <c r="F227" s="11" t="s">
        <v>65</v>
      </c>
      <c r="G227" s="1">
        <v>850</v>
      </c>
      <c r="H227" s="1">
        <v>7</v>
      </c>
    </row>
    <row r="228" spans="1:11" ht="12.75" hidden="1" customHeight="1" x14ac:dyDescent="0.2">
      <c r="A228" s="27">
        <v>41987</v>
      </c>
      <c r="B228" s="60">
        <v>1</v>
      </c>
      <c r="C228" s="11" t="s">
        <v>371</v>
      </c>
      <c r="D228" s="1">
        <v>1944</v>
      </c>
      <c r="F228" s="1" t="s">
        <v>83</v>
      </c>
      <c r="G228" s="1">
        <v>1500</v>
      </c>
      <c r="H228" s="1">
        <v>13</v>
      </c>
      <c r="K228" s="29"/>
    </row>
    <row r="229" spans="1:11" ht="12.75" hidden="1" customHeight="1" x14ac:dyDescent="0.2">
      <c r="A229" s="27">
        <v>41987</v>
      </c>
      <c r="B229" s="60">
        <v>100</v>
      </c>
      <c r="C229" s="11" t="s">
        <v>371</v>
      </c>
      <c r="D229" s="1">
        <v>1944</v>
      </c>
      <c r="F229" s="1" t="s">
        <v>83</v>
      </c>
      <c r="G229" s="1">
        <v>550</v>
      </c>
      <c r="H229" s="1">
        <v>0</v>
      </c>
      <c r="K229" s="28"/>
    </row>
    <row r="230" spans="1:11" ht="12.75" hidden="1" customHeight="1" x14ac:dyDescent="0.2">
      <c r="A230" s="27">
        <v>41987</v>
      </c>
      <c r="B230" s="60">
        <v>100</v>
      </c>
      <c r="C230" s="11" t="s">
        <v>371</v>
      </c>
      <c r="D230" s="1">
        <v>1945</v>
      </c>
      <c r="F230" s="1" t="s">
        <v>62</v>
      </c>
      <c r="G230" s="1">
        <v>1100</v>
      </c>
      <c r="H230" s="1">
        <v>2</v>
      </c>
      <c r="K230" s="28"/>
    </row>
    <row r="231" spans="1:11" ht="12.75" hidden="1" customHeight="1" x14ac:dyDescent="0.2">
      <c r="A231" s="27">
        <v>41987</v>
      </c>
      <c r="B231" s="60">
        <v>10000</v>
      </c>
      <c r="C231" s="11" t="s">
        <v>371</v>
      </c>
      <c r="D231" s="1">
        <v>1945</v>
      </c>
      <c r="F231" s="11" t="s">
        <v>62</v>
      </c>
      <c r="G231" s="1">
        <v>1000</v>
      </c>
      <c r="H231" s="1">
        <v>19</v>
      </c>
      <c r="K231" s="28"/>
    </row>
    <row r="232" spans="1:11" ht="12.75" hidden="1" customHeight="1" x14ac:dyDescent="0.2">
      <c r="A232" s="27">
        <v>41987</v>
      </c>
      <c r="B232" s="60">
        <v>10000</v>
      </c>
      <c r="C232" s="11" t="s">
        <v>371</v>
      </c>
      <c r="D232" s="1">
        <v>1945</v>
      </c>
      <c r="E232" s="11" t="s">
        <v>390</v>
      </c>
      <c r="F232" s="11" t="s">
        <v>62</v>
      </c>
      <c r="G232" s="1">
        <v>1700</v>
      </c>
      <c r="H232" s="1">
        <v>19</v>
      </c>
      <c r="K232" s="28"/>
    </row>
    <row r="233" spans="1:11" ht="12.75" hidden="1" customHeight="1" x14ac:dyDescent="0.2">
      <c r="A233" s="27">
        <v>41987</v>
      </c>
      <c r="B233" s="60">
        <v>100000</v>
      </c>
      <c r="C233" s="11" t="s">
        <v>371</v>
      </c>
      <c r="D233" s="1">
        <v>1945</v>
      </c>
      <c r="F233" s="1" t="s">
        <v>67</v>
      </c>
      <c r="G233" s="1">
        <v>250</v>
      </c>
      <c r="H233" s="1">
        <v>1</v>
      </c>
      <c r="K233" s="28"/>
    </row>
    <row r="234" spans="1:11" ht="12.75" hidden="1" customHeight="1" x14ac:dyDescent="0.2">
      <c r="A234" s="27">
        <v>41987</v>
      </c>
      <c r="B234" s="60" t="s">
        <v>287</v>
      </c>
      <c r="C234" s="11" t="s">
        <v>371</v>
      </c>
      <c r="D234" s="1">
        <v>1945</v>
      </c>
      <c r="F234" s="11" t="s">
        <v>366</v>
      </c>
      <c r="G234" s="1">
        <v>1200</v>
      </c>
      <c r="H234" s="1">
        <v>0</v>
      </c>
      <c r="K234" s="28"/>
    </row>
    <row r="235" spans="1:11" ht="12.75" hidden="1" customHeight="1" x14ac:dyDescent="0.2">
      <c r="A235" s="27">
        <v>41987</v>
      </c>
      <c r="B235" s="60">
        <v>10</v>
      </c>
      <c r="C235" s="11" t="s">
        <v>362</v>
      </c>
      <c r="D235" s="1">
        <v>1962</v>
      </c>
      <c r="F235" s="1" t="s">
        <v>83</v>
      </c>
      <c r="G235" s="1">
        <v>450</v>
      </c>
      <c r="H235" s="1">
        <v>0</v>
      </c>
      <c r="K235" s="28"/>
    </row>
    <row r="236" spans="1:11" ht="12.75" hidden="1" customHeight="1" x14ac:dyDescent="0.2">
      <c r="A236" s="27">
        <v>41987</v>
      </c>
      <c r="B236" s="60">
        <v>50</v>
      </c>
      <c r="C236" s="11" t="s">
        <v>362</v>
      </c>
      <c r="D236" s="1">
        <v>1986</v>
      </c>
      <c r="F236" s="11" t="s">
        <v>65</v>
      </c>
      <c r="G236" s="1">
        <v>1400</v>
      </c>
      <c r="H236" s="1">
        <v>0</v>
      </c>
      <c r="K236" s="28"/>
    </row>
    <row r="237" spans="1:11" ht="12.75" hidden="1" customHeight="1" x14ac:dyDescent="0.2">
      <c r="A237" s="27">
        <v>41988</v>
      </c>
      <c r="B237" s="60">
        <v>10000000</v>
      </c>
      <c r="C237" s="11" t="s">
        <v>371</v>
      </c>
      <c r="D237" s="1">
        <v>1945</v>
      </c>
      <c r="F237" s="1" t="s">
        <v>69</v>
      </c>
      <c r="G237" s="1">
        <v>400</v>
      </c>
      <c r="H237" s="1">
        <v>6</v>
      </c>
      <c r="K237" s="29"/>
    </row>
    <row r="238" spans="1:11" ht="12.75" hidden="1" customHeight="1" x14ac:dyDescent="0.2">
      <c r="A238" s="27">
        <v>41988</v>
      </c>
      <c r="B238" s="60">
        <v>100000000</v>
      </c>
      <c r="C238" s="11" t="s">
        <v>372</v>
      </c>
      <c r="D238" s="1">
        <v>1946</v>
      </c>
      <c r="F238" s="1" t="s">
        <v>65</v>
      </c>
      <c r="G238" s="1">
        <v>900</v>
      </c>
      <c r="H238" s="1">
        <v>1</v>
      </c>
      <c r="K238" s="29"/>
    </row>
    <row r="239" spans="1:11" ht="12.75" hidden="1" customHeight="1" x14ac:dyDescent="0.2">
      <c r="A239" s="27">
        <v>41988</v>
      </c>
      <c r="B239" s="60">
        <v>10000000</v>
      </c>
      <c r="C239" s="11" t="s">
        <v>374</v>
      </c>
      <c r="D239" s="1">
        <v>1946</v>
      </c>
      <c r="F239" s="1" t="s">
        <v>89</v>
      </c>
      <c r="G239" s="1">
        <v>250</v>
      </c>
      <c r="H239" s="1">
        <v>0</v>
      </c>
    </row>
    <row r="240" spans="1:11" ht="16.5" hidden="1" customHeight="1" x14ac:dyDescent="0.25">
      <c r="A240" s="27">
        <v>41988</v>
      </c>
      <c r="B240" s="60">
        <v>1000</v>
      </c>
      <c r="C240" s="11" t="s">
        <v>371</v>
      </c>
      <c r="D240" s="1">
        <v>1945</v>
      </c>
      <c r="E240" s="11" t="s">
        <v>417</v>
      </c>
      <c r="F240" s="1" t="s">
        <v>67</v>
      </c>
      <c r="G240" s="1">
        <v>200</v>
      </c>
      <c r="H240" s="1">
        <v>1</v>
      </c>
      <c r="I240" s="17">
        <v>93510</v>
      </c>
      <c r="J240" s="1">
        <v>14</v>
      </c>
      <c r="K240" s="1" t="s">
        <v>289</v>
      </c>
    </row>
    <row r="241" spans="1:22" ht="16.5" hidden="1" customHeight="1" x14ac:dyDescent="0.25">
      <c r="A241" s="27">
        <v>42012</v>
      </c>
      <c r="B241" s="60">
        <v>10</v>
      </c>
      <c r="C241" s="11" t="s">
        <v>371</v>
      </c>
      <c r="D241" s="1">
        <v>1944</v>
      </c>
      <c r="F241" s="1" t="s">
        <v>62</v>
      </c>
      <c r="G241" s="1">
        <v>600</v>
      </c>
      <c r="H241" s="1">
        <v>0</v>
      </c>
      <c r="I241" s="18">
        <v>202050</v>
      </c>
      <c r="J241" s="1">
        <v>2014</v>
      </c>
    </row>
    <row r="242" spans="1:22" ht="12.75" hidden="1" customHeight="1" x14ac:dyDescent="0.2">
      <c r="A242" s="27">
        <v>42012</v>
      </c>
      <c r="B242" s="60">
        <v>50</v>
      </c>
      <c r="C242" s="11" t="s">
        <v>371</v>
      </c>
      <c r="D242" s="1">
        <v>1944</v>
      </c>
      <c r="E242" s="1" t="s">
        <v>423</v>
      </c>
      <c r="F242" s="1" t="s">
        <v>67</v>
      </c>
      <c r="G242" s="1">
        <v>1200</v>
      </c>
      <c r="H242" s="1">
        <v>0</v>
      </c>
    </row>
    <row r="243" spans="1:22" ht="12.75" hidden="1" customHeight="1" x14ac:dyDescent="0.2">
      <c r="A243" s="27">
        <v>42012</v>
      </c>
      <c r="B243" s="60">
        <v>1000000000</v>
      </c>
      <c r="C243" s="11" t="s">
        <v>372</v>
      </c>
      <c r="D243" s="1">
        <v>1946</v>
      </c>
      <c r="F243" s="1" t="s">
        <v>69</v>
      </c>
      <c r="G243" s="1">
        <v>1300</v>
      </c>
      <c r="H243" s="1">
        <v>0</v>
      </c>
    </row>
    <row r="244" spans="1:22" ht="12.75" hidden="1" customHeight="1" x14ac:dyDescent="0.2">
      <c r="A244" s="27">
        <v>42012</v>
      </c>
      <c r="B244" s="60">
        <v>1000000</v>
      </c>
      <c r="C244" s="11" t="s">
        <v>373</v>
      </c>
      <c r="D244" s="1">
        <v>1946</v>
      </c>
      <c r="F244" s="1" t="s">
        <v>65</v>
      </c>
      <c r="G244" s="1">
        <v>1300</v>
      </c>
      <c r="H244" s="1">
        <v>0</v>
      </c>
    </row>
    <row r="245" spans="1:22" ht="12.75" hidden="1" customHeight="1" x14ac:dyDescent="0.2">
      <c r="A245" s="27">
        <v>42012</v>
      </c>
      <c r="B245" s="60">
        <v>10000000</v>
      </c>
      <c r="C245" s="11" t="s">
        <v>373</v>
      </c>
      <c r="D245" s="1">
        <v>1946</v>
      </c>
      <c r="F245" s="1" t="s">
        <v>64</v>
      </c>
      <c r="G245" s="1">
        <v>3500</v>
      </c>
      <c r="H245" s="1">
        <v>0</v>
      </c>
      <c r="V245" s="16"/>
    </row>
    <row r="246" spans="1:22" ht="12.75" hidden="1" customHeight="1" x14ac:dyDescent="0.2">
      <c r="A246" s="27">
        <v>42012</v>
      </c>
      <c r="B246" s="60">
        <v>100000000</v>
      </c>
      <c r="C246" s="11" t="s">
        <v>373</v>
      </c>
      <c r="D246" s="1">
        <v>1946</v>
      </c>
      <c r="F246" s="1" t="s">
        <v>65</v>
      </c>
      <c r="G246" s="1">
        <v>5000</v>
      </c>
      <c r="H246" s="1">
        <v>0</v>
      </c>
    </row>
    <row r="247" spans="1:22" ht="12.75" hidden="1" customHeight="1" x14ac:dyDescent="0.2">
      <c r="A247" s="27">
        <v>42012</v>
      </c>
      <c r="B247" s="60">
        <v>10000</v>
      </c>
      <c r="C247" s="11" t="s">
        <v>374</v>
      </c>
      <c r="D247" s="1">
        <v>1946</v>
      </c>
      <c r="E247" s="1" t="s">
        <v>407</v>
      </c>
      <c r="F247" s="1" t="s">
        <v>69</v>
      </c>
      <c r="G247" s="1">
        <v>550</v>
      </c>
      <c r="H247" s="1">
        <v>0</v>
      </c>
      <c r="M247" s="65"/>
      <c r="N247" s="67"/>
      <c r="O247" s="24"/>
      <c r="P247" s="24"/>
    </row>
    <row r="248" spans="1:22" ht="12.75" hidden="1" customHeight="1" x14ac:dyDescent="0.2">
      <c r="A248" s="27">
        <v>42014</v>
      </c>
      <c r="B248" s="60">
        <v>10</v>
      </c>
      <c r="C248" s="11" t="s">
        <v>371</v>
      </c>
      <c r="D248" s="1">
        <v>1936</v>
      </c>
      <c r="F248" s="11" t="s">
        <v>67</v>
      </c>
      <c r="G248" s="1">
        <v>250</v>
      </c>
      <c r="H248" s="1">
        <v>0</v>
      </c>
      <c r="N248" s="67"/>
      <c r="O248" s="24"/>
      <c r="P248" s="24"/>
    </row>
    <row r="249" spans="1:22" ht="12.75" hidden="1" customHeight="1" x14ac:dyDescent="0.2">
      <c r="A249" s="27">
        <v>42014</v>
      </c>
      <c r="B249" s="60">
        <v>50</v>
      </c>
      <c r="C249" s="11" t="s">
        <v>371</v>
      </c>
      <c r="D249" s="1">
        <v>1932</v>
      </c>
      <c r="F249" s="11" t="s">
        <v>62</v>
      </c>
      <c r="G249" s="1">
        <v>300</v>
      </c>
      <c r="H249" s="1">
        <v>1</v>
      </c>
      <c r="N249" s="67"/>
      <c r="O249" s="24"/>
      <c r="P249" s="24"/>
    </row>
    <row r="250" spans="1:22" ht="12.75" hidden="1" customHeight="1" x14ac:dyDescent="0.2">
      <c r="A250" s="27">
        <v>42014</v>
      </c>
      <c r="B250" s="60">
        <v>1000</v>
      </c>
      <c r="C250" s="11" t="s">
        <v>371</v>
      </c>
      <c r="D250" s="1">
        <v>1945</v>
      </c>
      <c r="E250" s="1" t="s">
        <v>387</v>
      </c>
      <c r="F250" s="1" t="s">
        <v>67</v>
      </c>
      <c r="G250" s="1">
        <v>200</v>
      </c>
      <c r="H250" s="1">
        <v>1</v>
      </c>
      <c r="N250" s="67"/>
      <c r="O250" s="24"/>
      <c r="P250" s="24"/>
    </row>
    <row r="251" spans="1:22" ht="12.75" hidden="1" customHeight="1" x14ac:dyDescent="0.2">
      <c r="A251" s="27">
        <v>42014</v>
      </c>
      <c r="B251" s="60">
        <v>10000</v>
      </c>
      <c r="C251" s="11" t="s">
        <v>373</v>
      </c>
      <c r="D251" s="1">
        <v>1946</v>
      </c>
      <c r="F251" s="1" t="s">
        <v>62</v>
      </c>
      <c r="G251" s="1">
        <v>400</v>
      </c>
      <c r="H251" s="1">
        <v>1</v>
      </c>
      <c r="N251" s="67"/>
      <c r="O251" s="24"/>
      <c r="P251" s="24"/>
    </row>
    <row r="252" spans="1:22" ht="12.75" hidden="1" customHeight="1" x14ac:dyDescent="0.2">
      <c r="A252" s="27">
        <v>42014</v>
      </c>
      <c r="B252" s="62" t="s">
        <v>287</v>
      </c>
      <c r="C252" s="11" t="s">
        <v>371</v>
      </c>
      <c r="D252" s="1">
        <v>1945</v>
      </c>
      <c r="F252" s="11" t="s">
        <v>366</v>
      </c>
      <c r="G252" s="1">
        <v>1350</v>
      </c>
      <c r="H252" s="1">
        <v>0</v>
      </c>
      <c r="N252" s="67"/>
      <c r="O252" s="24"/>
      <c r="P252" s="24"/>
    </row>
    <row r="253" spans="1:22" ht="12.75" hidden="1" customHeight="1" x14ac:dyDescent="0.2">
      <c r="A253" s="27">
        <v>42014</v>
      </c>
      <c r="B253" s="60">
        <v>50</v>
      </c>
      <c r="C253" s="11" t="s">
        <v>362</v>
      </c>
      <c r="D253" s="1">
        <v>1989</v>
      </c>
      <c r="F253" s="11" t="s">
        <v>67</v>
      </c>
      <c r="G253" s="1">
        <v>350</v>
      </c>
      <c r="H253" s="1">
        <v>0</v>
      </c>
      <c r="N253" s="67"/>
      <c r="O253" s="24"/>
      <c r="P253" s="24"/>
    </row>
    <row r="254" spans="1:22" ht="12.75" hidden="1" customHeight="1" x14ac:dyDescent="0.2">
      <c r="A254" s="27">
        <v>42014</v>
      </c>
      <c r="B254" s="60">
        <v>100</v>
      </c>
      <c r="C254" s="11" t="s">
        <v>362</v>
      </c>
      <c r="D254" s="1">
        <v>1989</v>
      </c>
      <c r="F254" s="11" t="s">
        <v>365</v>
      </c>
      <c r="G254" s="1">
        <v>200</v>
      </c>
      <c r="H254" s="1">
        <v>13</v>
      </c>
      <c r="N254" s="67"/>
      <c r="O254" s="24"/>
      <c r="P254" s="24"/>
    </row>
    <row r="255" spans="1:22" ht="12.75" hidden="1" customHeight="1" x14ac:dyDescent="0.2">
      <c r="A255" s="27">
        <v>42015</v>
      </c>
      <c r="B255" s="60">
        <v>20</v>
      </c>
      <c r="C255" s="11" t="s">
        <v>362</v>
      </c>
      <c r="D255" s="1">
        <v>1949</v>
      </c>
      <c r="F255" s="11" t="s">
        <v>67</v>
      </c>
      <c r="G255" s="1">
        <v>3400</v>
      </c>
      <c r="H255" s="1">
        <v>15</v>
      </c>
      <c r="N255" s="67"/>
      <c r="O255" s="24"/>
      <c r="P255" s="24"/>
    </row>
    <row r="256" spans="1:22" ht="12.75" hidden="1" customHeight="1" x14ac:dyDescent="0.2">
      <c r="A256" s="27">
        <v>42015</v>
      </c>
      <c r="B256" s="60">
        <v>50</v>
      </c>
      <c r="C256" s="11" t="s">
        <v>362</v>
      </c>
      <c r="D256" s="1">
        <v>1986</v>
      </c>
      <c r="F256" s="11" t="s">
        <v>62</v>
      </c>
      <c r="G256" s="1">
        <v>1000</v>
      </c>
      <c r="H256" s="1">
        <v>0</v>
      </c>
      <c r="N256" s="67"/>
      <c r="O256" s="24"/>
      <c r="P256" s="24"/>
    </row>
    <row r="257" spans="1:19" ht="12.75" hidden="1" customHeight="1" x14ac:dyDescent="0.2">
      <c r="A257" s="27">
        <v>42016</v>
      </c>
      <c r="B257" s="60">
        <v>5</v>
      </c>
      <c r="C257" s="1" t="s">
        <v>371</v>
      </c>
      <c r="D257" s="1">
        <v>1939</v>
      </c>
      <c r="E257"/>
      <c r="F257" s="1" t="s">
        <v>395</v>
      </c>
      <c r="G257" s="1">
        <v>700</v>
      </c>
      <c r="H257" s="1">
        <v>1</v>
      </c>
      <c r="N257" s="67"/>
      <c r="O257" s="24"/>
      <c r="P257" s="24"/>
      <c r="S257" s="13"/>
    </row>
    <row r="258" spans="1:19" ht="12.75" hidden="1" customHeight="1" x14ac:dyDescent="0.2">
      <c r="A258" s="27">
        <v>42016</v>
      </c>
      <c r="B258" s="60">
        <v>20</v>
      </c>
      <c r="C258" s="1" t="s">
        <v>371</v>
      </c>
      <c r="D258" s="1">
        <v>1930</v>
      </c>
      <c r="E258"/>
      <c r="F258" s="1" t="s">
        <v>62</v>
      </c>
      <c r="G258" s="1">
        <v>1800</v>
      </c>
      <c r="H258" s="1">
        <v>1</v>
      </c>
    </row>
    <row r="259" spans="1:19" ht="12.75" hidden="1" customHeight="1" x14ac:dyDescent="0.2">
      <c r="A259" s="27">
        <v>42016</v>
      </c>
      <c r="B259" s="60">
        <v>50</v>
      </c>
      <c r="C259" s="1" t="s">
        <v>371</v>
      </c>
      <c r="D259" s="1">
        <v>1932</v>
      </c>
      <c r="E259"/>
      <c r="F259" s="1" t="s">
        <v>62</v>
      </c>
      <c r="G259" s="1">
        <v>300</v>
      </c>
      <c r="H259" s="1">
        <v>0</v>
      </c>
    </row>
    <row r="260" spans="1:19" ht="12.75" hidden="1" customHeight="1" x14ac:dyDescent="0.2">
      <c r="A260" s="27">
        <v>42016</v>
      </c>
      <c r="B260" s="60">
        <v>50</v>
      </c>
      <c r="C260" s="1" t="s">
        <v>371</v>
      </c>
      <c r="D260" s="1">
        <v>1944</v>
      </c>
      <c r="E260"/>
      <c r="F260" s="1" t="s">
        <v>67</v>
      </c>
      <c r="G260" s="1">
        <v>1200</v>
      </c>
      <c r="H260" s="1">
        <v>0</v>
      </c>
    </row>
    <row r="261" spans="1:19" ht="12.75" hidden="1" customHeight="1" x14ac:dyDescent="0.2">
      <c r="A261" s="27">
        <v>42016</v>
      </c>
      <c r="B261" s="60">
        <v>100</v>
      </c>
      <c r="C261" s="1" t="s">
        <v>371</v>
      </c>
      <c r="D261" s="1">
        <v>1944</v>
      </c>
      <c r="E261"/>
      <c r="F261" s="1" t="s">
        <v>67</v>
      </c>
      <c r="G261" s="1">
        <v>350</v>
      </c>
      <c r="H261" s="1">
        <v>1</v>
      </c>
    </row>
    <row r="262" spans="1:19" ht="12.75" hidden="1" customHeight="1" x14ac:dyDescent="0.2">
      <c r="A262" s="27">
        <v>42016</v>
      </c>
      <c r="B262" s="60">
        <v>100000</v>
      </c>
      <c r="C262" s="1" t="s">
        <v>371</v>
      </c>
      <c r="D262" s="1">
        <v>1945</v>
      </c>
      <c r="E262"/>
      <c r="F262" s="1" t="s">
        <v>62</v>
      </c>
      <c r="G262" s="1">
        <v>500</v>
      </c>
      <c r="H262" s="1">
        <v>0</v>
      </c>
    </row>
    <row r="263" spans="1:19" ht="12.75" hidden="1" customHeight="1" x14ac:dyDescent="0.2">
      <c r="A263" s="27">
        <v>42016</v>
      </c>
      <c r="B263" s="60" t="s">
        <v>398</v>
      </c>
      <c r="C263" s="1" t="s">
        <v>371</v>
      </c>
      <c r="D263" s="1">
        <v>1945</v>
      </c>
      <c r="E263"/>
      <c r="F263" s="1" t="s">
        <v>397</v>
      </c>
      <c r="G263" s="1">
        <v>1850</v>
      </c>
      <c r="H263" s="1">
        <v>0</v>
      </c>
      <c r="L263" s="71"/>
    </row>
    <row r="264" spans="1:19" ht="12.75" hidden="1" customHeight="1" x14ac:dyDescent="0.2">
      <c r="A264" s="27">
        <v>42016</v>
      </c>
      <c r="B264" s="60">
        <v>100000</v>
      </c>
      <c r="C264" s="1" t="s">
        <v>372</v>
      </c>
      <c r="D264" s="1">
        <v>1946</v>
      </c>
      <c r="E264" s="1" t="s">
        <v>424</v>
      </c>
      <c r="F264" s="1" t="s">
        <v>191</v>
      </c>
      <c r="G264" s="1">
        <v>750</v>
      </c>
      <c r="H264" s="1">
        <v>2</v>
      </c>
    </row>
    <row r="265" spans="1:19" ht="12.75" hidden="1" customHeight="1" x14ac:dyDescent="0.2">
      <c r="A265" s="27">
        <v>42016</v>
      </c>
      <c r="B265" s="60">
        <v>1</v>
      </c>
      <c r="C265" s="1" t="s">
        <v>418</v>
      </c>
      <c r="D265" s="1">
        <v>1973</v>
      </c>
      <c r="F265" s="1" t="s">
        <v>69</v>
      </c>
      <c r="G265" s="1">
        <v>8000</v>
      </c>
      <c r="H265" s="1">
        <v>12</v>
      </c>
    </row>
    <row r="266" spans="1:19" ht="12.75" hidden="1" customHeight="1" x14ac:dyDescent="0.2">
      <c r="A266" s="27">
        <v>42030</v>
      </c>
      <c r="B266" s="60">
        <v>10</v>
      </c>
      <c r="C266" s="1" t="s">
        <v>362</v>
      </c>
      <c r="D266" s="1">
        <v>1947</v>
      </c>
      <c r="F266" s="1" t="s">
        <v>67</v>
      </c>
      <c r="G266" s="1">
        <v>7000</v>
      </c>
      <c r="H266" s="1">
        <v>0</v>
      </c>
    </row>
    <row r="267" spans="1:19" ht="12.75" hidden="1" customHeight="1" x14ac:dyDescent="0.2">
      <c r="A267" s="27">
        <v>42030</v>
      </c>
      <c r="B267" s="60">
        <v>50</v>
      </c>
      <c r="C267" s="1" t="s">
        <v>362</v>
      </c>
      <c r="D267" s="1">
        <v>1951</v>
      </c>
      <c r="F267" s="1" t="s">
        <v>67</v>
      </c>
      <c r="G267" s="1">
        <v>3500</v>
      </c>
      <c r="H267" s="1">
        <v>0</v>
      </c>
    </row>
    <row r="268" spans="1:19" ht="12.75" hidden="1" customHeight="1" x14ac:dyDescent="0.2">
      <c r="A268" s="27">
        <v>42030</v>
      </c>
      <c r="B268" s="60">
        <v>100</v>
      </c>
      <c r="C268" s="1" t="s">
        <v>362</v>
      </c>
      <c r="D268" s="1">
        <v>1947</v>
      </c>
      <c r="F268" s="1" t="s">
        <v>67</v>
      </c>
      <c r="G268" s="1">
        <v>11000</v>
      </c>
      <c r="H268" s="1">
        <v>0</v>
      </c>
    </row>
    <row r="269" spans="1:19" ht="12.75" hidden="1" customHeight="1" x14ac:dyDescent="0.2">
      <c r="A269" s="27">
        <v>42030</v>
      </c>
      <c r="B269" s="60">
        <v>100</v>
      </c>
      <c r="C269" s="1" t="s">
        <v>362</v>
      </c>
      <c r="D269" s="1">
        <v>1949</v>
      </c>
      <c r="F269" s="1" t="s">
        <v>62</v>
      </c>
      <c r="G269" s="1">
        <v>1900</v>
      </c>
      <c r="H269" s="1">
        <v>1</v>
      </c>
    </row>
    <row r="270" spans="1:19" ht="12.75" hidden="1" customHeight="1" x14ac:dyDescent="0.2">
      <c r="A270" s="27">
        <v>42030</v>
      </c>
      <c r="B270" s="60">
        <v>100</v>
      </c>
      <c r="C270" s="1" t="s">
        <v>362</v>
      </c>
      <c r="D270" s="1">
        <v>1968</v>
      </c>
      <c r="F270" s="1" t="s">
        <v>65</v>
      </c>
      <c r="G270" s="1">
        <v>1200</v>
      </c>
      <c r="H270" s="1">
        <v>0</v>
      </c>
    </row>
    <row r="271" spans="1:19" ht="12.75" hidden="1" customHeight="1" x14ac:dyDescent="0.2">
      <c r="A271" s="27">
        <v>42030</v>
      </c>
      <c r="B271" s="60">
        <v>1000</v>
      </c>
      <c r="C271" s="1" t="s">
        <v>362</v>
      </c>
      <c r="D271" s="1">
        <v>1996</v>
      </c>
      <c r="E271" s="1" t="s">
        <v>880</v>
      </c>
      <c r="F271" s="1" t="s">
        <v>67</v>
      </c>
      <c r="G271" s="1">
        <v>2300</v>
      </c>
      <c r="H271" s="1">
        <v>7</v>
      </c>
    </row>
    <row r="272" spans="1:19" ht="12.75" hidden="1" customHeight="1" x14ac:dyDescent="0.2">
      <c r="A272" s="27">
        <v>42030</v>
      </c>
      <c r="B272" s="60">
        <v>1</v>
      </c>
      <c r="C272" s="1" t="s">
        <v>371</v>
      </c>
      <c r="D272" s="1">
        <v>1944</v>
      </c>
      <c r="E272" s="1" t="s">
        <v>406</v>
      </c>
      <c r="F272" s="1" t="s">
        <v>62</v>
      </c>
      <c r="G272" s="1">
        <v>2500</v>
      </c>
      <c r="H272" s="1">
        <v>0</v>
      </c>
    </row>
    <row r="273" spans="1:21" ht="12.75" hidden="1" customHeight="1" x14ac:dyDescent="0.2">
      <c r="A273" s="27">
        <v>42030</v>
      </c>
      <c r="B273" s="60">
        <v>20</v>
      </c>
      <c r="C273" s="1" t="s">
        <v>371</v>
      </c>
      <c r="D273" s="1">
        <v>1930</v>
      </c>
      <c r="F273" s="1" t="s">
        <v>62</v>
      </c>
      <c r="G273" s="1">
        <v>1800</v>
      </c>
      <c r="H273" s="1">
        <v>0</v>
      </c>
    </row>
    <row r="274" spans="1:21" ht="12.75" hidden="1" customHeight="1" x14ac:dyDescent="0.2">
      <c r="A274" s="27">
        <v>42030</v>
      </c>
      <c r="B274" s="60">
        <v>50</v>
      </c>
      <c r="C274" s="1" t="s">
        <v>371</v>
      </c>
      <c r="D274" s="1">
        <v>1932</v>
      </c>
      <c r="E274" s="1" t="s">
        <v>380</v>
      </c>
      <c r="F274" s="1" t="s">
        <v>451</v>
      </c>
      <c r="G274" s="1">
        <v>1500</v>
      </c>
      <c r="H274" s="1">
        <v>8</v>
      </c>
    </row>
    <row r="275" spans="1:21" ht="12.75" hidden="1" customHeight="1" x14ac:dyDescent="0.2">
      <c r="A275" s="27">
        <v>42030</v>
      </c>
      <c r="B275" s="60" t="s">
        <v>398</v>
      </c>
      <c r="C275" s="1" t="s">
        <v>371</v>
      </c>
      <c r="D275" s="1">
        <v>1945</v>
      </c>
      <c r="F275" s="1" t="s">
        <v>397</v>
      </c>
      <c r="G275" s="1">
        <v>1750</v>
      </c>
      <c r="H275" s="1">
        <v>0</v>
      </c>
    </row>
    <row r="276" spans="1:21" ht="12.75" hidden="1" customHeight="1" x14ac:dyDescent="0.2">
      <c r="A276" s="27">
        <v>42030</v>
      </c>
      <c r="B276" s="60">
        <v>1000000</v>
      </c>
      <c r="C276" s="1" t="s">
        <v>371</v>
      </c>
      <c r="D276" s="1">
        <v>1945</v>
      </c>
      <c r="F276" s="1" t="s">
        <v>65</v>
      </c>
      <c r="G276" s="1">
        <v>800</v>
      </c>
      <c r="H276" s="1">
        <v>18</v>
      </c>
    </row>
    <row r="277" spans="1:21" ht="12.75" hidden="1" customHeight="1" x14ac:dyDescent="0.2">
      <c r="A277" s="27">
        <v>42030</v>
      </c>
      <c r="B277" s="60">
        <v>10000000</v>
      </c>
      <c r="C277" s="1" t="s">
        <v>371</v>
      </c>
      <c r="D277" s="1">
        <v>1945</v>
      </c>
      <c r="F277" s="1" t="s">
        <v>69</v>
      </c>
      <c r="G277" s="1">
        <v>400</v>
      </c>
      <c r="H277" s="1">
        <v>1</v>
      </c>
    </row>
    <row r="278" spans="1:21" ht="12.75" hidden="1" customHeight="1" x14ac:dyDescent="0.2">
      <c r="A278" s="27">
        <v>42030</v>
      </c>
      <c r="B278" s="60">
        <v>10000</v>
      </c>
      <c r="C278" s="1" t="s">
        <v>372</v>
      </c>
      <c r="D278" s="1">
        <v>1946</v>
      </c>
      <c r="F278" s="1" t="s">
        <v>69</v>
      </c>
      <c r="G278" s="1">
        <v>650</v>
      </c>
      <c r="H278" s="1">
        <v>15</v>
      </c>
      <c r="U278" s="1"/>
    </row>
    <row r="279" spans="1:21" ht="12.75" hidden="1" customHeight="1" x14ac:dyDescent="0.2">
      <c r="A279" s="27">
        <v>42030</v>
      </c>
      <c r="B279" s="60">
        <v>100000</v>
      </c>
      <c r="C279" s="1" t="s">
        <v>372</v>
      </c>
      <c r="D279" s="1">
        <v>1946</v>
      </c>
      <c r="F279" s="1" t="s">
        <v>69</v>
      </c>
      <c r="G279" s="1">
        <v>1250</v>
      </c>
      <c r="H279" s="1">
        <v>3</v>
      </c>
    </row>
    <row r="280" spans="1:21" ht="12.75" hidden="1" customHeight="1" x14ac:dyDescent="0.2">
      <c r="A280" s="27">
        <v>42030</v>
      </c>
      <c r="B280" s="60">
        <v>10000000</v>
      </c>
      <c r="C280" s="1" t="s">
        <v>372</v>
      </c>
      <c r="D280" s="1">
        <v>1946</v>
      </c>
      <c r="F280" s="1" t="s">
        <v>395</v>
      </c>
      <c r="G280" s="1">
        <v>2200</v>
      </c>
      <c r="H280" s="1">
        <v>1</v>
      </c>
    </row>
    <row r="281" spans="1:21" ht="12.75" hidden="1" customHeight="1" x14ac:dyDescent="0.2">
      <c r="A281" s="27">
        <v>42030</v>
      </c>
      <c r="B281" s="60">
        <v>100000000</v>
      </c>
      <c r="C281" s="1" t="s">
        <v>372</v>
      </c>
      <c r="D281" s="1">
        <v>1946</v>
      </c>
      <c r="F281" s="1" t="s">
        <v>69</v>
      </c>
      <c r="G281" s="1">
        <v>600</v>
      </c>
      <c r="H281" s="1">
        <v>1</v>
      </c>
    </row>
    <row r="282" spans="1:21" ht="12.75" hidden="1" customHeight="1" x14ac:dyDescent="0.2">
      <c r="A282" s="27">
        <v>42030</v>
      </c>
      <c r="B282" s="60">
        <v>100000</v>
      </c>
      <c r="C282" s="1" t="s">
        <v>373</v>
      </c>
      <c r="D282" s="1">
        <v>1946</v>
      </c>
      <c r="F282" s="1" t="s">
        <v>65</v>
      </c>
      <c r="G282" s="1">
        <v>1300</v>
      </c>
      <c r="H282" s="1">
        <v>1</v>
      </c>
    </row>
    <row r="283" spans="1:21" ht="12.75" hidden="1" customHeight="1" x14ac:dyDescent="0.2">
      <c r="A283" s="27">
        <v>42030</v>
      </c>
      <c r="B283" s="60">
        <v>1</v>
      </c>
      <c r="C283" s="1" t="s">
        <v>369</v>
      </c>
      <c r="D283" s="1">
        <v>1920</v>
      </c>
      <c r="E283" s="1" t="s">
        <v>363</v>
      </c>
      <c r="F283" s="1" t="s">
        <v>62</v>
      </c>
      <c r="G283" s="1">
        <v>350</v>
      </c>
      <c r="H283" s="1">
        <v>0</v>
      </c>
    </row>
    <row r="284" spans="1:21" ht="12.75" hidden="1" customHeight="1" x14ac:dyDescent="0.2">
      <c r="A284" s="27">
        <v>42039</v>
      </c>
      <c r="B284" s="60">
        <v>50</v>
      </c>
      <c r="C284" s="1" t="s">
        <v>362</v>
      </c>
      <c r="D284" s="1">
        <v>1986</v>
      </c>
      <c r="F284" s="1" t="s">
        <v>67</v>
      </c>
      <c r="G284" s="1">
        <v>500</v>
      </c>
      <c r="H284" s="1">
        <v>1</v>
      </c>
    </row>
    <row r="285" spans="1:21" ht="12.75" hidden="1" customHeight="1" x14ac:dyDescent="0.2">
      <c r="A285" s="27">
        <v>42039</v>
      </c>
      <c r="B285" s="60">
        <v>50</v>
      </c>
      <c r="C285" s="1" t="s">
        <v>362</v>
      </c>
      <c r="D285" s="1">
        <v>1986</v>
      </c>
      <c r="F285" s="1" t="s">
        <v>67</v>
      </c>
      <c r="G285" s="1">
        <v>500</v>
      </c>
      <c r="H285" s="1">
        <v>0</v>
      </c>
    </row>
    <row r="286" spans="1:21" ht="12.75" hidden="1" customHeight="1" x14ac:dyDescent="0.2">
      <c r="A286" s="27">
        <v>42047</v>
      </c>
      <c r="B286" s="60">
        <v>2</v>
      </c>
      <c r="C286" s="1" t="s">
        <v>371</v>
      </c>
      <c r="D286" s="1">
        <v>1944</v>
      </c>
      <c r="F286" s="1" t="s">
        <v>62</v>
      </c>
      <c r="G286" s="1">
        <v>550</v>
      </c>
      <c r="H286" s="1">
        <v>1</v>
      </c>
    </row>
    <row r="287" spans="1:21" ht="12.75" hidden="1" customHeight="1" x14ac:dyDescent="0.2">
      <c r="A287" s="27">
        <v>42047</v>
      </c>
      <c r="B287" s="60">
        <v>5</v>
      </c>
      <c r="C287" s="1" t="s">
        <v>371</v>
      </c>
      <c r="D287" s="1">
        <v>1939</v>
      </c>
      <c r="F287" s="1" t="s">
        <v>67</v>
      </c>
      <c r="G287" s="1">
        <v>400</v>
      </c>
      <c r="H287" s="1">
        <v>1</v>
      </c>
    </row>
    <row r="288" spans="1:21" ht="12.75" hidden="1" customHeight="1" x14ac:dyDescent="0.2">
      <c r="A288" s="27">
        <v>42047</v>
      </c>
      <c r="B288" s="60">
        <v>10</v>
      </c>
      <c r="C288" s="1" t="s">
        <v>371</v>
      </c>
      <c r="D288" s="1">
        <v>1936</v>
      </c>
      <c r="E288" s="11" t="s">
        <v>367</v>
      </c>
      <c r="F288" s="1" t="s">
        <v>62</v>
      </c>
      <c r="G288" s="1">
        <v>900</v>
      </c>
      <c r="H288" s="1">
        <v>1</v>
      </c>
    </row>
    <row r="289" spans="1:8" ht="12.75" hidden="1" customHeight="1" x14ac:dyDescent="0.2">
      <c r="A289" s="27">
        <v>42047</v>
      </c>
      <c r="B289" s="60">
        <v>20</v>
      </c>
      <c r="C289" s="1" t="s">
        <v>371</v>
      </c>
      <c r="D289" s="1">
        <v>1930</v>
      </c>
      <c r="F289" s="1" t="s">
        <v>67</v>
      </c>
      <c r="G289" s="1">
        <v>900</v>
      </c>
      <c r="H289" s="1">
        <v>0</v>
      </c>
    </row>
    <row r="290" spans="1:8" ht="12.75" hidden="1" customHeight="1" x14ac:dyDescent="0.2">
      <c r="A290" s="27">
        <v>42047</v>
      </c>
      <c r="B290" s="60">
        <v>20</v>
      </c>
      <c r="C290" s="1" t="s">
        <v>371</v>
      </c>
      <c r="D290" s="1">
        <v>1941</v>
      </c>
      <c r="F290" s="1" t="s">
        <v>62</v>
      </c>
      <c r="G290" s="1">
        <v>600</v>
      </c>
      <c r="H290" s="1">
        <v>0</v>
      </c>
    </row>
    <row r="291" spans="1:8" ht="12.75" hidden="1" customHeight="1" x14ac:dyDescent="0.2">
      <c r="A291" s="27">
        <v>42047</v>
      </c>
      <c r="B291" s="60">
        <v>50</v>
      </c>
      <c r="C291" s="1" t="s">
        <v>371</v>
      </c>
      <c r="D291" s="1">
        <v>1932</v>
      </c>
      <c r="F291" s="1" t="s">
        <v>62</v>
      </c>
      <c r="G291" s="1">
        <v>300</v>
      </c>
      <c r="H291" s="1">
        <v>1</v>
      </c>
    </row>
    <row r="292" spans="1:8" ht="12.75" hidden="1" customHeight="1" x14ac:dyDescent="0.2">
      <c r="A292" s="27">
        <v>42047</v>
      </c>
      <c r="B292" s="60">
        <v>100</v>
      </c>
      <c r="C292" s="1" t="s">
        <v>371</v>
      </c>
      <c r="D292" s="1">
        <v>1930</v>
      </c>
      <c r="F292" s="1" t="s">
        <v>62</v>
      </c>
      <c r="G292" s="1">
        <v>300</v>
      </c>
      <c r="H292" s="1">
        <v>0</v>
      </c>
    </row>
    <row r="293" spans="1:8" ht="12.75" hidden="1" customHeight="1" x14ac:dyDescent="0.2">
      <c r="A293" s="27">
        <v>42047</v>
      </c>
      <c r="B293" s="60">
        <v>100</v>
      </c>
      <c r="C293" s="1" t="s">
        <v>371</v>
      </c>
      <c r="D293" s="1">
        <v>1930</v>
      </c>
      <c r="E293" s="1" t="s">
        <v>367</v>
      </c>
      <c r="F293" s="1" t="s">
        <v>65</v>
      </c>
      <c r="G293" s="1">
        <v>850</v>
      </c>
      <c r="H293" s="1">
        <v>2</v>
      </c>
    </row>
    <row r="294" spans="1:8" ht="12.75" hidden="1" customHeight="1" x14ac:dyDescent="0.2">
      <c r="A294" s="27">
        <v>42047</v>
      </c>
      <c r="B294" s="60">
        <v>100</v>
      </c>
      <c r="C294" s="1" t="s">
        <v>371</v>
      </c>
      <c r="D294" s="1">
        <v>1945</v>
      </c>
      <c r="F294" s="1" t="s">
        <v>67</v>
      </c>
      <c r="G294" s="1">
        <v>350</v>
      </c>
      <c r="H294" s="1">
        <v>2</v>
      </c>
    </row>
    <row r="295" spans="1:8" ht="12.75" hidden="1" customHeight="1" x14ac:dyDescent="0.2">
      <c r="A295" s="27">
        <v>42047</v>
      </c>
      <c r="B295" s="60">
        <v>500</v>
      </c>
      <c r="C295" s="1" t="s">
        <v>371</v>
      </c>
      <c r="D295" s="1">
        <v>1945</v>
      </c>
      <c r="F295" s="1" t="s">
        <v>83</v>
      </c>
      <c r="G295" s="1">
        <v>250</v>
      </c>
      <c r="H295" s="1">
        <v>0</v>
      </c>
    </row>
    <row r="296" spans="1:8" ht="12.75" hidden="1" customHeight="1" x14ac:dyDescent="0.2">
      <c r="A296" s="27">
        <v>42047</v>
      </c>
      <c r="B296" s="60">
        <v>1000</v>
      </c>
      <c r="C296" s="1" t="s">
        <v>371</v>
      </c>
      <c r="D296" s="1">
        <v>1945</v>
      </c>
      <c r="E296" s="1" t="s">
        <v>390</v>
      </c>
      <c r="F296" s="1" t="s">
        <v>83</v>
      </c>
      <c r="G296" s="1">
        <v>600</v>
      </c>
      <c r="H296" s="1">
        <v>0</v>
      </c>
    </row>
    <row r="297" spans="1:8" ht="12.75" hidden="1" customHeight="1" x14ac:dyDescent="0.2">
      <c r="A297" s="27">
        <v>42047</v>
      </c>
      <c r="B297" s="60">
        <v>1000000</v>
      </c>
      <c r="C297" s="1" t="s">
        <v>371</v>
      </c>
      <c r="D297" s="1">
        <v>1945</v>
      </c>
      <c r="F297" s="1" t="s">
        <v>62</v>
      </c>
      <c r="G297" s="1">
        <v>400</v>
      </c>
      <c r="H297" s="1">
        <v>1</v>
      </c>
    </row>
    <row r="298" spans="1:8" ht="12.75" hidden="1" customHeight="1" x14ac:dyDescent="0.2">
      <c r="A298" s="27">
        <v>42047</v>
      </c>
      <c r="B298" s="60">
        <v>1000000</v>
      </c>
      <c r="C298" s="1" t="s">
        <v>371</v>
      </c>
      <c r="D298" s="1">
        <v>1945</v>
      </c>
      <c r="F298" s="1" t="s">
        <v>65</v>
      </c>
      <c r="G298" s="1">
        <v>800</v>
      </c>
      <c r="H298" s="1">
        <v>1</v>
      </c>
    </row>
    <row r="299" spans="1:8" ht="12.75" hidden="1" customHeight="1" x14ac:dyDescent="0.2">
      <c r="A299" s="27">
        <v>42047</v>
      </c>
      <c r="B299" s="60">
        <v>10000000</v>
      </c>
      <c r="C299" s="1" t="s">
        <v>371</v>
      </c>
      <c r="D299" s="1">
        <v>1945</v>
      </c>
      <c r="F299" s="1" t="s">
        <v>69</v>
      </c>
      <c r="G299" s="1">
        <v>400</v>
      </c>
      <c r="H299" s="1">
        <v>1</v>
      </c>
    </row>
    <row r="300" spans="1:8" ht="12.75" hidden="1" customHeight="1" x14ac:dyDescent="0.2">
      <c r="A300" s="27">
        <v>42047</v>
      </c>
      <c r="B300" s="60">
        <v>1000000000</v>
      </c>
      <c r="C300" s="1" t="s">
        <v>371</v>
      </c>
      <c r="D300" s="1">
        <v>1946</v>
      </c>
      <c r="F300" s="1" t="s">
        <v>69</v>
      </c>
      <c r="G300" s="1">
        <v>800</v>
      </c>
      <c r="H300" s="1">
        <v>0</v>
      </c>
    </row>
    <row r="301" spans="1:8" ht="12.75" hidden="1" customHeight="1" x14ac:dyDescent="0.2">
      <c r="A301" s="27">
        <v>42056</v>
      </c>
      <c r="B301" s="11" t="s">
        <v>523</v>
      </c>
      <c r="C301" s="11" t="s">
        <v>371</v>
      </c>
      <c r="D301" s="11" t="s">
        <v>533</v>
      </c>
      <c r="F301" s="11" t="s">
        <v>451</v>
      </c>
      <c r="G301" s="1">
        <v>2000</v>
      </c>
      <c r="H301" s="1">
        <v>0</v>
      </c>
    </row>
    <row r="302" spans="1:8" ht="12.75" hidden="1" customHeight="1" x14ac:dyDescent="0.2">
      <c r="A302" s="27">
        <v>42056</v>
      </c>
      <c r="B302" s="60">
        <v>10</v>
      </c>
      <c r="C302" s="11" t="s">
        <v>371</v>
      </c>
      <c r="D302" s="1">
        <v>1936</v>
      </c>
      <c r="F302" s="11" t="s">
        <v>62</v>
      </c>
      <c r="G302" s="1">
        <v>700</v>
      </c>
      <c r="H302" s="1">
        <v>0</v>
      </c>
    </row>
    <row r="303" spans="1:8" ht="12.75" hidden="1" customHeight="1" x14ac:dyDescent="0.2">
      <c r="A303" s="27">
        <v>42056</v>
      </c>
      <c r="B303" s="60">
        <v>20</v>
      </c>
      <c r="C303" s="11" t="s">
        <v>371</v>
      </c>
      <c r="D303" s="1">
        <v>1944</v>
      </c>
      <c r="E303" s="11" t="s">
        <v>534</v>
      </c>
      <c r="F303" s="11" t="s">
        <v>83</v>
      </c>
      <c r="G303" s="1">
        <v>600</v>
      </c>
      <c r="H303" s="1">
        <v>0</v>
      </c>
    </row>
    <row r="304" spans="1:8" ht="12.75" hidden="1" customHeight="1" x14ac:dyDescent="0.2">
      <c r="A304" s="27">
        <v>42056</v>
      </c>
      <c r="B304" s="60">
        <v>20</v>
      </c>
      <c r="C304" s="11" t="s">
        <v>371</v>
      </c>
      <c r="D304" s="1">
        <v>1944</v>
      </c>
      <c r="E304" s="11" t="s">
        <v>534</v>
      </c>
      <c r="F304" s="11" t="s">
        <v>83</v>
      </c>
      <c r="G304" s="1">
        <v>600</v>
      </c>
      <c r="H304" s="1">
        <v>0</v>
      </c>
    </row>
    <row r="305" spans="1:8" ht="12.75" hidden="1" customHeight="1" x14ac:dyDescent="0.2">
      <c r="A305" s="27">
        <v>42056</v>
      </c>
      <c r="B305" s="60">
        <v>50</v>
      </c>
      <c r="C305" s="11" t="s">
        <v>371</v>
      </c>
      <c r="D305" s="1">
        <v>1932</v>
      </c>
      <c r="F305" s="11" t="s">
        <v>62</v>
      </c>
      <c r="G305" s="1">
        <v>700</v>
      </c>
      <c r="H305" s="1">
        <v>1</v>
      </c>
    </row>
    <row r="306" spans="1:8" ht="12.75" hidden="1" customHeight="1" x14ac:dyDescent="0.2">
      <c r="A306" s="27">
        <v>42056</v>
      </c>
      <c r="B306" s="60">
        <v>100</v>
      </c>
      <c r="C306" s="11" t="s">
        <v>371</v>
      </c>
      <c r="D306" s="1">
        <v>1930</v>
      </c>
      <c r="E306" s="11" t="s">
        <v>367</v>
      </c>
      <c r="F306" s="11" t="s">
        <v>69</v>
      </c>
      <c r="G306" s="1">
        <v>700</v>
      </c>
      <c r="H306" s="1">
        <v>0</v>
      </c>
    </row>
    <row r="307" spans="1:8" ht="12.75" hidden="1" customHeight="1" x14ac:dyDescent="0.2">
      <c r="A307" s="27">
        <v>42056</v>
      </c>
      <c r="B307" s="60">
        <v>1000</v>
      </c>
      <c r="C307" s="11" t="s">
        <v>371</v>
      </c>
      <c r="D307" s="1">
        <v>1945</v>
      </c>
      <c r="E307" s="11" t="s">
        <v>387</v>
      </c>
      <c r="F307" s="11" t="s">
        <v>62</v>
      </c>
      <c r="G307" s="1">
        <v>600</v>
      </c>
      <c r="H307" s="1">
        <v>0</v>
      </c>
    </row>
    <row r="308" spans="1:8" ht="12.75" hidden="1" customHeight="1" x14ac:dyDescent="0.2">
      <c r="A308" s="27">
        <v>42056</v>
      </c>
      <c r="B308" s="60">
        <v>1000000</v>
      </c>
      <c r="C308" s="11" t="s">
        <v>371</v>
      </c>
      <c r="D308" s="1">
        <v>1945</v>
      </c>
      <c r="F308" s="11" t="s">
        <v>191</v>
      </c>
      <c r="G308" s="1">
        <v>450</v>
      </c>
      <c r="H308" s="1">
        <v>0</v>
      </c>
    </row>
    <row r="309" spans="1:8" ht="12.75" hidden="1" customHeight="1" x14ac:dyDescent="0.2">
      <c r="A309" s="27">
        <v>42056</v>
      </c>
      <c r="B309" s="60">
        <v>10000</v>
      </c>
      <c r="C309" s="11" t="s">
        <v>372</v>
      </c>
      <c r="D309" s="1">
        <v>1946</v>
      </c>
      <c r="F309" s="11" t="s">
        <v>395</v>
      </c>
      <c r="G309" s="1">
        <v>950</v>
      </c>
      <c r="H309" s="1">
        <v>0</v>
      </c>
    </row>
    <row r="310" spans="1:8" ht="12.75" hidden="1" customHeight="1" x14ac:dyDescent="0.2">
      <c r="A310" s="27">
        <v>42056</v>
      </c>
      <c r="B310" s="60">
        <v>100000000</v>
      </c>
      <c r="C310" s="11" t="s">
        <v>372</v>
      </c>
      <c r="D310" s="1">
        <v>1946</v>
      </c>
      <c r="F310" s="11" t="s">
        <v>69</v>
      </c>
      <c r="G310" s="1">
        <v>600</v>
      </c>
      <c r="H310" s="1">
        <v>1</v>
      </c>
    </row>
    <row r="311" spans="1:8" ht="12.75" hidden="1" customHeight="1" x14ac:dyDescent="0.2">
      <c r="A311" s="27">
        <v>42060</v>
      </c>
      <c r="B311" s="60">
        <v>1</v>
      </c>
      <c r="C311" s="1" t="s">
        <v>369</v>
      </c>
      <c r="D311" s="1">
        <v>1920</v>
      </c>
      <c r="F311" s="1" t="s">
        <v>67</v>
      </c>
      <c r="G311" s="1">
        <v>200</v>
      </c>
      <c r="H311" s="1">
        <v>1</v>
      </c>
    </row>
    <row r="312" spans="1:8" ht="12.75" hidden="1" customHeight="1" x14ac:dyDescent="0.2">
      <c r="A312" s="27">
        <v>42060</v>
      </c>
      <c r="B312" s="60">
        <v>2</v>
      </c>
      <c r="C312" s="1" t="s">
        <v>369</v>
      </c>
      <c r="D312" s="1">
        <v>1920</v>
      </c>
      <c r="F312" s="1" t="s">
        <v>83</v>
      </c>
      <c r="G312" s="1">
        <v>350</v>
      </c>
      <c r="H312" s="1">
        <v>0</v>
      </c>
    </row>
    <row r="313" spans="1:8" ht="12.75" hidden="1" customHeight="1" x14ac:dyDescent="0.2">
      <c r="A313" s="27">
        <v>42060</v>
      </c>
      <c r="B313" s="60">
        <v>100</v>
      </c>
      <c r="C313" s="1" t="s">
        <v>362</v>
      </c>
      <c r="D313" s="1">
        <v>1984</v>
      </c>
      <c r="F313" s="1" t="s">
        <v>62</v>
      </c>
      <c r="G313" s="1">
        <v>450</v>
      </c>
      <c r="H313" s="1">
        <v>2</v>
      </c>
    </row>
    <row r="314" spans="1:8" ht="12.75" hidden="1" customHeight="1" x14ac:dyDescent="0.2">
      <c r="A314" s="27">
        <v>42066</v>
      </c>
      <c r="B314" s="60">
        <v>2</v>
      </c>
      <c r="C314" s="1" t="s">
        <v>369</v>
      </c>
      <c r="D314" s="1">
        <v>1920</v>
      </c>
      <c r="E314" s="1" t="s">
        <v>386</v>
      </c>
      <c r="F314" s="1" t="s">
        <v>64</v>
      </c>
      <c r="G314" s="1">
        <v>1100</v>
      </c>
      <c r="H314" s="1">
        <v>2</v>
      </c>
    </row>
    <row r="315" spans="1:8" ht="12.75" hidden="1" customHeight="1" x14ac:dyDescent="0.2">
      <c r="A315" s="27">
        <v>42066</v>
      </c>
      <c r="B315" s="60">
        <v>20</v>
      </c>
      <c r="C315" s="1" t="s">
        <v>371</v>
      </c>
      <c r="D315" s="1">
        <v>1930</v>
      </c>
      <c r="F315" s="1" t="s">
        <v>67</v>
      </c>
      <c r="G315" s="1">
        <v>900</v>
      </c>
      <c r="H315" s="1">
        <v>0</v>
      </c>
    </row>
    <row r="316" spans="1:8" ht="12.75" hidden="1" customHeight="1" x14ac:dyDescent="0.2">
      <c r="A316" s="27">
        <v>42066</v>
      </c>
      <c r="B316" s="60">
        <v>50</v>
      </c>
      <c r="C316" s="1" t="s">
        <v>371</v>
      </c>
      <c r="D316" s="1">
        <v>1945</v>
      </c>
      <c r="F316" s="1" t="s">
        <v>62</v>
      </c>
      <c r="G316" s="1">
        <v>2000</v>
      </c>
      <c r="H316" s="1">
        <v>1</v>
      </c>
    </row>
    <row r="317" spans="1:8" ht="12.75" hidden="1" customHeight="1" x14ac:dyDescent="0.2">
      <c r="A317" s="27">
        <v>42066</v>
      </c>
      <c r="B317" s="60">
        <v>100</v>
      </c>
      <c r="C317" s="1" t="s">
        <v>371</v>
      </c>
      <c r="D317" s="1">
        <v>1945</v>
      </c>
      <c r="F317" s="1" t="s">
        <v>83</v>
      </c>
      <c r="G317" s="1">
        <v>700</v>
      </c>
      <c r="H317" s="1">
        <v>0</v>
      </c>
    </row>
    <row r="318" spans="1:8" ht="12.75" hidden="1" customHeight="1" x14ac:dyDescent="0.2">
      <c r="A318" s="27">
        <v>42066</v>
      </c>
      <c r="B318" s="60">
        <v>500</v>
      </c>
      <c r="C318" s="1" t="s">
        <v>371</v>
      </c>
      <c r="D318" s="1">
        <v>1945</v>
      </c>
      <c r="F318" s="1" t="s">
        <v>83</v>
      </c>
      <c r="G318" s="1">
        <v>250</v>
      </c>
      <c r="H318" s="1">
        <v>0</v>
      </c>
    </row>
    <row r="319" spans="1:8" ht="12.75" hidden="1" customHeight="1" x14ac:dyDescent="0.2">
      <c r="A319" s="27">
        <v>42066</v>
      </c>
      <c r="B319" s="60">
        <v>500000</v>
      </c>
      <c r="C319" s="1" t="s">
        <v>374</v>
      </c>
      <c r="D319" s="1">
        <v>1946</v>
      </c>
      <c r="F319" s="1" t="s">
        <v>395</v>
      </c>
      <c r="G319" s="1">
        <v>950</v>
      </c>
      <c r="H319" s="1">
        <v>4</v>
      </c>
    </row>
    <row r="320" spans="1:8" hidden="1" x14ac:dyDescent="0.2">
      <c r="A320" s="27">
        <v>42069</v>
      </c>
      <c r="B320" s="60">
        <v>10</v>
      </c>
      <c r="C320" s="1" t="s">
        <v>362</v>
      </c>
      <c r="D320" s="1">
        <v>1969</v>
      </c>
      <c r="F320" s="1" t="s">
        <v>67</v>
      </c>
      <c r="G320" s="1">
        <v>200</v>
      </c>
      <c r="H320" s="1">
        <v>2</v>
      </c>
    </row>
    <row r="321" spans="1:15" ht="12.75" hidden="1" customHeight="1" x14ac:dyDescent="0.2">
      <c r="A321" s="27">
        <v>42071</v>
      </c>
      <c r="B321" s="60">
        <v>30</v>
      </c>
      <c r="C321" s="1" t="s">
        <v>360</v>
      </c>
      <c r="D321" s="1">
        <v>1849</v>
      </c>
      <c r="F321" s="1" t="s">
        <v>67</v>
      </c>
      <c r="G321" s="1">
        <v>1200</v>
      </c>
      <c r="H321" s="1">
        <v>3</v>
      </c>
    </row>
    <row r="322" spans="1:15" ht="12.75" hidden="1" customHeight="1" x14ac:dyDescent="0.2">
      <c r="A322" s="27">
        <v>42071</v>
      </c>
      <c r="B322" s="60">
        <v>10</v>
      </c>
      <c r="C322" s="1" t="s">
        <v>369</v>
      </c>
      <c r="D322" s="1">
        <v>1915</v>
      </c>
      <c r="E322" s="11" t="s">
        <v>487</v>
      </c>
      <c r="F322" s="11" t="s">
        <v>89</v>
      </c>
      <c r="G322" s="1">
        <v>400</v>
      </c>
      <c r="H322" s="1">
        <v>1</v>
      </c>
    </row>
    <row r="323" spans="1:15" ht="12.75" hidden="1" customHeight="1" x14ac:dyDescent="0.2">
      <c r="A323" s="27">
        <v>42071</v>
      </c>
      <c r="B323" s="60">
        <v>10</v>
      </c>
      <c r="C323" s="1" t="s">
        <v>369</v>
      </c>
      <c r="D323" s="1">
        <v>1915</v>
      </c>
      <c r="E323" s="1" t="s">
        <v>507</v>
      </c>
      <c r="F323" s="1" t="s">
        <v>89</v>
      </c>
      <c r="G323" s="1">
        <v>200</v>
      </c>
      <c r="H323" s="1">
        <v>1</v>
      </c>
    </row>
    <row r="324" spans="1:15" ht="12.75" hidden="1" customHeight="1" x14ac:dyDescent="0.2">
      <c r="A324" s="27">
        <v>42071</v>
      </c>
      <c r="B324" s="60">
        <v>20</v>
      </c>
      <c r="C324" s="1" t="s">
        <v>369</v>
      </c>
      <c r="D324" s="1">
        <v>1920</v>
      </c>
      <c r="F324" s="1" t="s">
        <v>89</v>
      </c>
      <c r="G324" s="1">
        <v>200</v>
      </c>
      <c r="H324" s="1">
        <v>2</v>
      </c>
    </row>
    <row r="325" spans="1:15" ht="12.75" hidden="1" customHeight="1" x14ac:dyDescent="0.2">
      <c r="A325" s="27">
        <v>42071</v>
      </c>
      <c r="B325" s="60" t="s">
        <v>555</v>
      </c>
      <c r="C325" s="1" t="s">
        <v>371</v>
      </c>
      <c r="D325" s="1" t="s">
        <v>533</v>
      </c>
      <c r="F325" s="1" t="s">
        <v>136</v>
      </c>
      <c r="G325" s="1">
        <v>2100</v>
      </c>
      <c r="H325" s="1">
        <v>0</v>
      </c>
    </row>
    <row r="326" spans="1:15" ht="12.75" hidden="1" customHeight="1" x14ac:dyDescent="0.2">
      <c r="A326" s="27">
        <v>42071</v>
      </c>
      <c r="B326" s="60">
        <v>5</v>
      </c>
      <c r="C326" s="1" t="s">
        <v>371</v>
      </c>
      <c r="D326" s="1">
        <v>1939</v>
      </c>
      <c r="F326" s="1" t="s">
        <v>67</v>
      </c>
      <c r="G326" s="1">
        <v>400</v>
      </c>
      <c r="H326" s="1">
        <v>0</v>
      </c>
    </row>
    <row r="327" spans="1:15" ht="12.75" hidden="1" customHeight="1" x14ac:dyDescent="0.2">
      <c r="A327" s="27">
        <v>42071</v>
      </c>
      <c r="B327" s="60">
        <v>5</v>
      </c>
      <c r="C327" s="1" t="s">
        <v>371</v>
      </c>
      <c r="D327" s="1">
        <v>1944</v>
      </c>
      <c r="F327" s="1" t="s">
        <v>62</v>
      </c>
      <c r="G327" s="1">
        <v>600</v>
      </c>
      <c r="H327" s="1">
        <v>3</v>
      </c>
    </row>
    <row r="328" spans="1:15" ht="12.75" hidden="1" customHeight="1" x14ac:dyDescent="0.2">
      <c r="A328" s="27">
        <v>42071</v>
      </c>
      <c r="B328" s="60">
        <v>10</v>
      </c>
      <c r="C328" s="1" t="s">
        <v>371</v>
      </c>
      <c r="D328" s="1">
        <v>1936</v>
      </c>
      <c r="F328" s="1" t="s">
        <v>62</v>
      </c>
      <c r="G328" s="1">
        <v>700</v>
      </c>
      <c r="H328" s="1">
        <v>0</v>
      </c>
    </row>
    <row r="329" spans="1:15" ht="12.75" hidden="1" customHeight="1" x14ac:dyDescent="0.2">
      <c r="A329" s="27">
        <v>42071</v>
      </c>
      <c r="B329" s="60">
        <v>20</v>
      </c>
      <c r="C329" s="1" t="s">
        <v>371</v>
      </c>
      <c r="D329" s="1">
        <v>1941</v>
      </c>
      <c r="F329" s="1" t="s">
        <v>62</v>
      </c>
      <c r="G329" s="1">
        <v>600</v>
      </c>
      <c r="H329" s="1">
        <v>1</v>
      </c>
    </row>
    <row r="330" spans="1:15" ht="12.75" hidden="1" customHeight="1" x14ac:dyDescent="0.2">
      <c r="A330" s="27">
        <v>42071</v>
      </c>
      <c r="B330" s="60">
        <v>20</v>
      </c>
      <c r="C330" s="1" t="s">
        <v>371</v>
      </c>
      <c r="D330" s="1">
        <v>1944</v>
      </c>
      <c r="E330" s="1" t="s">
        <v>414</v>
      </c>
      <c r="F330" s="1" t="s">
        <v>67</v>
      </c>
      <c r="G330" s="1">
        <v>350</v>
      </c>
      <c r="H330" s="1">
        <v>0</v>
      </c>
    </row>
    <row r="331" spans="1:15" ht="12.75" hidden="1" customHeight="1" x14ac:dyDescent="0.2">
      <c r="A331" s="27">
        <v>42071</v>
      </c>
      <c r="B331" s="60">
        <v>50</v>
      </c>
      <c r="C331" s="1" t="s">
        <v>371</v>
      </c>
      <c r="D331" s="1">
        <v>1932</v>
      </c>
      <c r="F331" s="1" t="s">
        <v>62</v>
      </c>
      <c r="G331" s="1">
        <v>700</v>
      </c>
      <c r="H331" s="1">
        <v>0</v>
      </c>
    </row>
    <row r="332" spans="1:15" ht="12.75" hidden="1" customHeight="1" x14ac:dyDescent="0.2">
      <c r="A332" s="27">
        <v>42071</v>
      </c>
      <c r="B332" s="60">
        <v>1000</v>
      </c>
      <c r="C332" s="1" t="s">
        <v>371</v>
      </c>
      <c r="D332" s="1">
        <v>1945</v>
      </c>
      <c r="E332" s="1" t="s">
        <v>496</v>
      </c>
      <c r="F332" s="1" t="s">
        <v>67</v>
      </c>
      <c r="G332" s="1">
        <v>300</v>
      </c>
      <c r="H332" s="1">
        <v>1</v>
      </c>
    </row>
    <row r="333" spans="1:15" ht="12.75" hidden="1" customHeight="1" x14ac:dyDescent="0.2">
      <c r="A333" s="27">
        <v>42071</v>
      </c>
      <c r="B333" s="60">
        <v>100000</v>
      </c>
      <c r="C333" s="1" t="s">
        <v>371</v>
      </c>
      <c r="D333" s="1">
        <v>1945</v>
      </c>
      <c r="F333" s="1" t="s">
        <v>69</v>
      </c>
      <c r="G333" s="1">
        <v>500</v>
      </c>
      <c r="H333" s="1">
        <v>1</v>
      </c>
    </row>
    <row r="334" spans="1:15" ht="12.75" hidden="1" customHeight="1" x14ac:dyDescent="0.2">
      <c r="A334" s="27">
        <v>42071</v>
      </c>
      <c r="B334" s="60">
        <v>100000</v>
      </c>
      <c r="C334" s="1" t="s">
        <v>371</v>
      </c>
      <c r="D334" s="1">
        <v>1945</v>
      </c>
      <c r="E334" s="11" t="s">
        <v>394</v>
      </c>
      <c r="F334" s="1" t="s">
        <v>83</v>
      </c>
      <c r="G334" s="1">
        <v>550</v>
      </c>
      <c r="H334" s="1">
        <v>1</v>
      </c>
      <c r="M334" s="65"/>
      <c r="N334" s="67"/>
      <c r="O334" s="24"/>
    </row>
    <row r="335" spans="1:15" ht="12.75" hidden="1" customHeight="1" x14ac:dyDescent="0.2">
      <c r="A335" s="27">
        <v>42071</v>
      </c>
      <c r="B335" s="60">
        <v>1000000</v>
      </c>
      <c r="C335" s="1" t="s">
        <v>371</v>
      </c>
      <c r="D335" s="1">
        <v>1945</v>
      </c>
      <c r="F335" s="1" t="s">
        <v>69</v>
      </c>
      <c r="G335" s="1">
        <v>650</v>
      </c>
      <c r="H335" s="1">
        <v>0</v>
      </c>
      <c r="M335" s="65"/>
      <c r="N335" s="67"/>
      <c r="O335" s="24"/>
    </row>
    <row r="336" spans="1:15" ht="12.75" hidden="1" customHeight="1" x14ac:dyDescent="0.2">
      <c r="A336" s="27">
        <v>42071</v>
      </c>
      <c r="B336" s="60">
        <v>100000000</v>
      </c>
      <c r="C336" s="1" t="s">
        <v>371</v>
      </c>
      <c r="D336" s="1">
        <v>1945</v>
      </c>
      <c r="F336" s="1" t="s">
        <v>69</v>
      </c>
      <c r="G336" s="1">
        <v>650</v>
      </c>
      <c r="H336" s="1">
        <v>3</v>
      </c>
      <c r="M336" s="65"/>
      <c r="N336" s="67"/>
      <c r="O336" s="24"/>
    </row>
    <row r="337" spans="1:15" ht="12.75" hidden="1" customHeight="1" x14ac:dyDescent="0.2">
      <c r="A337" s="27">
        <v>42071</v>
      </c>
      <c r="B337" s="60">
        <v>10</v>
      </c>
      <c r="C337" s="1" t="s">
        <v>362</v>
      </c>
      <c r="D337" s="1">
        <v>1962</v>
      </c>
      <c r="F337" s="1" t="s">
        <v>83</v>
      </c>
      <c r="G337" s="1">
        <v>450</v>
      </c>
      <c r="H337" s="1">
        <v>3</v>
      </c>
      <c r="M337" s="65"/>
      <c r="N337" s="67"/>
      <c r="O337" s="24"/>
    </row>
    <row r="338" spans="1:15" ht="12.75" hidden="1" customHeight="1" x14ac:dyDescent="0.2">
      <c r="A338" s="27">
        <v>42071</v>
      </c>
      <c r="B338" s="60">
        <v>100</v>
      </c>
      <c r="C338" s="1" t="s">
        <v>362</v>
      </c>
      <c r="D338" s="1">
        <v>1949</v>
      </c>
      <c r="F338" s="1" t="s">
        <v>67</v>
      </c>
      <c r="G338" s="1">
        <v>1000</v>
      </c>
      <c r="H338" s="1">
        <v>1</v>
      </c>
      <c r="M338" s="65"/>
      <c r="N338" s="67"/>
      <c r="O338" s="24"/>
    </row>
    <row r="339" spans="1:15" ht="12.75" hidden="1" customHeight="1" x14ac:dyDescent="0.2">
      <c r="A339" s="27">
        <v>42071</v>
      </c>
      <c r="B339" s="60">
        <v>100</v>
      </c>
      <c r="C339" s="1" t="s">
        <v>362</v>
      </c>
      <c r="D339" s="1">
        <v>1984</v>
      </c>
      <c r="F339" s="1" t="s">
        <v>83</v>
      </c>
      <c r="G339" s="1">
        <v>350</v>
      </c>
      <c r="H339" s="1">
        <v>0</v>
      </c>
      <c r="M339" s="65"/>
      <c r="N339" s="67"/>
      <c r="O339" s="24"/>
    </row>
    <row r="340" spans="1:15" ht="12.75" hidden="1" customHeight="1" x14ac:dyDescent="0.2">
      <c r="A340" s="27">
        <v>42071</v>
      </c>
      <c r="B340" s="60">
        <v>100</v>
      </c>
      <c r="C340" s="1" t="s">
        <v>362</v>
      </c>
      <c r="D340" s="1">
        <v>1992</v>
      </c>
      <c r="F340" s="1" t="s">
        <v>67</v>
      </c>
      <c r="G340" s="1">
        <v>200</v>
      </c>
      <c r="H340" s="1">
        <v>1</v>
      </c>
      <c r="M340" s="65"/>
      <c r="N340" s="67"/>
      <c r="O340" s="24"/>
    </row>
    <row r="341" spans="1:15" ht="12.75" hidden="1" customHeight="1" x14ac:dyDescent="0.2">
      <c r="A341" s="27">
        <v>42077</v>
      </c>
      <c r="B341" s="60">
        <v>50</v>
      </c>
      <c r="C341" s="1" t="s">
        <v>371</v>
      </c>
      <c r="D341" s="1">
        <v>1945</v>
      </c>
      <c r="F341" s="1" t="s">
        <v>67</v>
      </c>
      <c r="G341" s="1">
        <v>850</v>
      </c>
      <c r="H341" s="1">
        <v>0</v>
      </c>
      <c r="M341" s="65"/>
      <c r="N341" s="67"/>
      <c r="O341" s="24"/>
    </row>
    <row r="342" spans="1:15" ht="12.75" hidden="1" customHeight="1" x14ac:dyDescent="0.2">
      <c r="A342" s="27">
        <v>42077</v>
      </c>
      <c r="B342" s="60">
        <v>100</v>
      </c>
      <c r="C342" s="1" t="s">
        <v>371</v>
      </c>
      <c r="D342" s="1">
        <v>1945</v>
      </c>
      <c r="F342" s="1" t="s">
        <v>62</v>
      </c>
      <c r="G342" s="1">
        <v>1100</v>
      </c>
      <c r="H342" s="1">
        <v>0</v>
      </c>
      <c r="M342" s="65"/>
      <c r="N342" s="67"/>
      <c r="O342" s="24"/>
    </row>
    <row r="343" spans="1:15" ht="12.75" hidden="1" customHeight="1" x14ac:dyDescent="0.2">
      <c r="A343" s="27">
        <v>42077</v>
      </c>
      <c r="B343" s="60">
        <v>1000</v>
      </c>
      <c r="C343" s="1" t="s">
        <v>371</v>
      </c>
      <c r="D343" s="1">
        <v>1945</v>
      </c>
      <c r="E343" s="1" t="s">
        <v>387</v>
      </c>
      <c r="F343" s="1" t="s">
        <v>62</v>
      </c>
      <c r="G343" s="1">
        <v>600</v>
      </c>
      <c r="H343" s="1">
        <v>1</v>
      </c>
      <c r="M343" s="65"/>
      <c r="N343" s="67"/>
      <c r="O343" s="24"/>
    </row>
    <row r="344" spans="1:15" ht="12.75" hidden="1" customHeight="1" x14ac:dyDescent="0.2">
      <c r="A344" s="27">
        <v>42077</v>
      </c>
      <c r="B344" s="60">
        <v>10000</v>
      </c>
      <c r="C344" s="1" t="s">
        <v>371</v>
      </c>
      <c r="D344" s="1">
        <v>1945</v>
      </c>
      <c r="E344" s="1" t="s">
        <v>387</v>
      </c>
      <c r="F344" s="1" t="s">
        <v>62</v>
      </c>
      <c r="G344" s="1">
        <v>1000</v>
      </c>
      <c r="H344" s="1">
        <v>3</v>
      </c>
      <c r="M344" s="65"/>
      <c r="N344" s="67"/>
      <c r="O344" s="24"/>
    </row>
    <row r="345" spans="1:15" ht="12.75" hidden="1" customHeight="1" x14ac:dyDescent="0.2">
      <c r="A345" s="27">
        <v>42077</v>
      </c>
      <c r="B345" s="60">
        <v>100000</v>
      </c>
      <c r="C345" s="1" t="s">
        <v>371</v>
      </c>
      <c r="D345" s="1">
        <v>1945</v>
      </c>
      <c r="F345" s="1" t="s">
        <v>69</v>
      </c>
      <c r="G345" s="1">
        <v>700</v>
      </c>
      <c r="H345" s="1">
        <v>0</v>
      </c>
    </row>
    <row r="346" spans="1:15" ht="12.75" hidden="1" customHeight="1" x14ac:dyDescent="0.2">
      <c r="A346" s="27">
        <v>42077</v>
      </c>
      <c r="B346" s="60">
        <v>1000000</v>
      </c>
      <c r="C346" s="1" t="s">
        <v>371</v>
      </c>
      <c r="D346" s="1">
        <v>1945</v>
      </c>
      <c r="F346" s="1" t="s">
        <v>69</v>
      </c>
      <c r="G346" s="1">
        <v>650</v>
      </c>
      <c r="H346" s="1">
        <v>0</v>
      </c>
    </row>
    <row r="347" spans="1:15" ht="12.75" hidden="1" customHeight="1" x14ac:dyDescent="0.2">
      <c r="A347" s="27">
        <v>42083</v>
      </c>
      <c r="B347" s="60">
        <v>5</v>
      </c>
      <c r="C347" s="1" t="s">
        <v>371</v>
      </c>
      <c r="D347" s="1">
        <v>1939</v>
      </c>
      <c r="F347" s="1" t="s">
        <v>83</v>
      </c>
      <c r="G347" s="1">
        <v>600</v>
      </c>
      <c r="H347" s="1">
        <v>0</v>
      </c>
    </row>
    <row r="348" spans="1:15" ht="12.75" hidden="1" customHeight="1" x14ac:dyDescent="0.2">
      <c r="A348" s="27">
        <v>42083</v>
      </c>
      <c r="B348" s="60">
        <v>50</v>
      </c>
      <c r="C348" s="1" t="s">
        <v>371</v>
      </c>
      <c r="D348" s="1">
        <v>1944</v>
      </c>
      <c r="E348" s="1" t="s">
        <v>423</v>
      </c>
      <c r="F348" s="1" t="s">
        <v>83</v>
      </c>
      <c r="G348" s="1">
        <v>1800</v>
      </c>
      <c r="H348" s="1">
        <v>2</v>
      </c>
    </row>
    <row r="349" spans="1:15" ht="12.75" hidden="1" customHeight="1" x14ac:dyDescent="0.2">
      <c r="A349" s="27">
        <v>42083</v>
      </c>
      <c r="B349" s="60">
        <v>100000</v>
      </c>
      <c r="C349" s="1" t="s">
        <v>371</v>
      </c>
      <c r="D349" s="1">
        <v>1945</v>
      </c>
      <c r="E349" s="1" t="s">
        <v>394</v>
      </c>
      <c r="F349" s="1" t="s">
        <v>83</v>
      </c>
      <c r="G349" s="1">
        <v>400</v>
      </c>
      <c r="H349" s="1">
        <v>0</v>
      </c>
    </row>
    <row r="350" spans="1:15" ht="12.75" hidden="1" customHeight="1" x14ac:dyDescent="0.2">
      <c r="A350" s="27">
        <v>42083</v>
      </c>
      <c r="B350" s="60">
        <v>100000</v>
      </c>
      <c r="C350" s="1" t="s">
        <v>371</v>
      </c>
      <c r="D350" s="1">
        <v>1945</v>
      </c>
      <c r="E350" s="1" t="s">
        <v>394</v>
      </c>
      <c r="F350" s="1" t="s">
        <v>83</v>
      </c>
      <c r="G350" s="1">
        <v>400</v>
      </c>
      <c r="H350" s="1">
        <v>0</v>
      </c>
    </row>
    <row r="351" spans="1:15" ht="12.75" hidden="1" customHeight="1" x14ac:dyDescent="0.2">
      <c r="A351" s="27">
        <v>42083</v>
      </c>
      <c r="B351" s="60">
        <v>1000000000</v>
      </c>
      <c r="C351" s="1" t="s">
        <v>372</v>
      </c>
      <c r="D351" s="1">
        <v>1946</v>
      </c>
      <c r="F351" s="1" t="s">
        <v>69</v>
      </c>
      <c r="G351" s="1">
        <v>1300</v>
      </c>
      <c r="H351" s="1">
        <v>2</v>
      </c>
      <c r="M351" s="27"/>
    </row>
    <row r="352" spans="1:15" ht="12.75" hidden="1" customHeight="1" x14ac:dyDescent="0.2">
      <c r="A352" s="27">
        <v>42083</v>
      </c>
      <c r="B352" s="60">
        <v>100000</v>
      </c>
      <c r="C352" s="1" t="s">
        <v>373</v>
      </c>
      <c r="D352" s="1">
        <v>1946</v>
      </c>
      <c r="F352" s="1" t="s">
        <v>69</v>
      </c>
      <c r="G352" s="1">
        <v>1300</v>
      </c>
      <c r="H352" s="1">
        <v>2</v>
      </c>
    </row>
    <row r="353" spans="1:11" ht="12.75" hidden="1" customHeight="1" x14ac:dyDescent="0.2">
      <c r="A353" s="27">
        <v>42083</v>
      </c>
      <c r="B353" s="41" t="s">
        <v>513</v>
      </c>
      <c r="C353" s="1" t="s">
        <v>512</v>
      </c>
      <c r="D353" s="1">
        <v>1918</v>
      </c>
      <c r="E353" s="1" t="s">
        <v>511</v>
      </c>
      <c r="F353" s="1" t="s">
        <v>67</v>
      </c>
      <c r="G353" s="1">
        <v>900</v>
      </c>
      <c r="H353" s="1">
        <v>1</v>
      </c>
    </row>
    <row r="354" spans="1:11" ht="16.5" hidden="1" customHeight="1" x14ac:dyDescent="0.25">
      <c r="A354" s="27">
        <v>42083</v>
      </c>
      <c r="B354" s="41" t="s">
        <v>508</v>
      </c>
      <c r="E354" s="1" t="s">
        <v>571</v>
      </c>
      <c r="F354" s="1" t="s">
        <v>67</v>
      </c>
      <c r="G354" s="1">
        <v>850</v>
      </c>
      <c r="H354" s="1">
        <v>1</v>
      </c>
      <c r="I354" s="17">
        <v>127300</v>
      </c>
      <c r="J354" s="1">
        <v>14</v>
      </c>
    </row>
    <row r="355" spans="1:11" ht="12.75" hidden="1" customHeight="1" x14ac:dyDescent="0.2">
      <c r="A355" s="27">
        <v>42106</v>
      </c>
      <c r="B355" s="60">
        <v>10</v>
      </c>
      <c r="C355" s="1" t="s">
        <v>369</v>
      </c>
      <c r="D355" s="1">
        <v>1920</v>
      </c>
      <c r="F355" s="1" t="s">
        <v>67</v>
      </c>
      <c r="G355" s="1">
        <v>400</v>
      </c>
      <c r="H355" s="1">
        <v>1</v>
      </c>
    </row>
    <row r="356" spans="1:11" ht="12.75" hidden="1" customHeight="1" x14ac:dyDescent="0.2">
      <c r="A356" s="27">
        <v>42106</v>
      </c>
      <c r="B356" s="60">
        <v>1000000</v>
      </c>
      <c r="C356" s="1" t="s">
        <v>372</v>
      </c>
      <c r="D356" s="1">
        <v>1946</v>
      </c>
      <c r="F356" s="1" t="s">
        <v>69</v>
      </c>
      <c r="G356" s="1">
        <v>700</v>
      </c>
      <c r="H356" s="1">
        <v>1</v>
      </c>
    </row>
    <row r="357" spans="1:11" ht="12.75" hidden="1" customHeight="1" x14ac:dyDescent="0.2">
      <c r="A357" s="27">
        <v>42106</v>
      </c>
      <c r="B357" s="60">
        <v>10000</v>
      </c>
      <c r="C357" s="1" t="s">
        <v>373</v>
      </c>
      <c r="D357" s="1">
        <v>1946</v>
      </c>
      <c r="F357" s="1" t="s">
        <v>69</v>
      </c>
      <c r="G357" s="1">
        <v>600</v>
      </c>
      <c r="H357" s="1">
        <v>0</v>
      </c>
    </row>
    <row r="358" spans="1:11" ht="12.75" hidden="1" customHeight="1" x14ac:dyDescent="0.2">
      <c r="A358" s="27">
        <v>42106</v>
      </c>
      <c r="B358" s="60">
        <v>1000000</v>
      </c>
      <c r="C358" s="1" t="s">
        <v>373</v>
      </c>
      <c r="D358" s="1">
        <v>1946</v>
      </c>
      <c r="F358" s="1" t="s">
        <v>62</v>
      </c>
      <c r="G358" s="1">
        <v>600</v>
      </c>
      <c r="H358" s="1">
        <v>1</v>
      </c>
    </row>
    <row r="359" spans="1:11" ht="12.75" hidden="1" customHeight="1" x14ac:dyDescent="0.2">
      <c r="A359" s="27">
        <v>42106</v>
      </c>
      <c r="B359" s="60">
        <v>10000000</v>
      </c>
      <c r="C359" s="1" t="s">
        <v>373</v>
      </c>
      <c r="D359" s="1">
        <v>1946</v>
      </c>
      <c r="F359" s="1" t="s">
        <v>67</v>
      </c>
      <c r="G359" s="1">
        <v>700</v>
      </c>
      <c r="H359" s="1">
        <v>2</v>
      </c>
    </row>
    <row r="360" spans="1:11" ht="12.75" hidden="1" customHeight="1" x14ac:dyDescent="0.2">
      <c r="A360" s="27">
        <v>42115</v>
      </c>
      <c r="B360" s="60">
        <v>20</v>
      </c>
      <c r="C360" s="1" t="s">
        <v>371</v>
      </c>
      <c r="D360" s="1">
        <v>1941</v>
      </c>
      <c r="F360" s="1" t="s">
        <v>67</v>
      </c>
      <c r="G360" s="1">
        <v>150</v>
      </c>
      <c r="H360" s="1">
        <v>1</v>
      </c>
    </row>
    <row r="361" spans="1:11" ht="12.75" hidden="1" customHeight="1" x14ac:dyDescent="0.2">
      <c r="A361" s="27">
        <v>42115</v>
      </c>
      <c r="B361" s="60">
        <v>100</v>
      </c>
      <c r="C361" s="1" t="s">
        <v>371</v>
      </c>
      <c r="D361" s="1">
        <v>1930</v>
      </c>
      <c r="F361" s="1" t="s">
        <v>62</v>
      </c>
      <c r="G361" s="1">
        <v>300</v>
      </c>
      <c r="H361" s="1">
        <v>2</v>
      </c>
    </row>
    <row r="362" spans="1:11" ht="12.75" hidden="1" customHeight="1" x14ac:dyDescent="0.2">
      <c r="A362" s="27">
        <v>42115</v>
      </c>
      <c r="B362" s="60">
        <v>500</v>
      </c>
      <c r="C362" s="1" t="s">
        <v>371</v>
      </c>
      <c r="D362" s="1">
        <v>1945</v>
      </c>
      <c r="F362" s="1" t="s">
        <v>83</v>
      </c>
      <c r="G362" s="1">
        <v>250</v>
      </c>
      <c r="H362" s="1">
        <v>0</v>
      </c>
    </row>
    <row r="363" spans="1:11" ht="12.75" hidden="1" customHeight="1" x14ac:dyDescent="0.2">
      <c r="A363" s="27">
        <v>42115</v>
      </c>
      <c r="B363" s="60">
        <v>1000</v>
      </c>
      <c r="C363" s="1" t="s">
        <v>371</v>
      </c>
      <c r="D363" s="1">
        <v>1945</v>
      </c>
      <c r="E363" s="1" t="s">
        <v>417</v>
      </c>
      <c r="F363" s="1" t="s">
        <v>67</v>
      </c>
      <c r="G363" s="1">
        <v>200</v>
      </c>
      <c r="H363" s="1">
        <v>0</v>
      </c>
    </row>
    <row r="364" spans="1:11" ht="12.75" hidden="1" customHeight="1" x14ac:dyDescent="0.2">
      <c r="A364" s="27">
        <v>42115</v>
      </c>
      <c r="B364" s="60">
        <v>1000</v>
      </c>
      <c r="C364" s="1" t="s">
        <v>371</v>
      </c>
      <c r="D364" s="1">
        <v>1945</v>
      </c>
      <c r="E364" s="1" t="s">
        <v>417</v>
      </c>
      <c r="F364" s="1" t="s">
        <v>67</v>
      </c>
      <c r="G364" s="1">
        <v>200</v>
      </c>
      <c r="H364" s="1">
        <v>0</v>
      </c>
    </row>
    <row r="365" spans="1:11" ht="12.75" hidden="1" customHeight="1" x14ac:dyDescent="0.2">
      <c r="A365" s="27">
        <v>42115</v>
      </c>
      <c r="B365" s="60">
        <v>100000000</v>
      </c>
      <c r="C365" s="1" t="s">
        <v>371</v>
      </c>
      <c r="D365" s="1">
        <v>1946</v>
      </c>
      <c r="F365" s="1" t="s">
        <v>89</v>
      </c>
      <c r="G365" s="1">
        <v>100</v>
      </c>
      <c r="H365" s="1">
        <v>1</v>
      </c>
      <c r="K365" s="28"/>
    </row>
    <row r="366" spans="1:11" ht="12.75" hidden="1" customHeight="1" x14ac:dyDescent="0.2">
      <c r="A366" s="27">
        <v>42115</v>
      </c>
      <c r="B366" s="60">
        <v>500000</v>
      </c>
      <c r="C366" s="1" t="s">
        <v>374</v>
      </c>
      <c r="D366" s="1">
        <v>1946</v>
      </c>
      <c r="F366" s="1" t="s">
        <v>69</v>
      </c>
      <c r="G366" s="1">
        <v>900</v>
      </c>
      <c r="H366" s="1">
        <v>1</v>
      </c>
    </row>
    <row r="367" spans="1:11" ht="12.75" hidden="1" customHeight="1" x14ac:dyDescent="0.2">
      <c r="A367" s="27">
        <v>42115</v>
      </c>
      <c r="B367" s="60">
        <v>2</v>
      </c>
      <c r="C367" s="1" t="s">
        <v>369</v>
      </c>
      <c r="D367" s="1">
        <v>1917</v>
      </c>
      <c r="E367" s="1" t="s">
        <v>573</v>
      </c>
      <c r="F367" s="1" t="s">
        <v>67</v>
      </c>
      <c r="G367" s="1">
        <v>400</v>
      </c>
      <c r="H367" s="1">
        <v>1</v>
      </c>
    </row>
    <row r="368" spans="1:11" ht="12.75" hidden="1" customHeight="1" x14ac:dyDescent="0.2">
      <c r="A368" s="27">
        <v>42118</v>
      </c>
      <c r="B368" s="60">
        <v>500</v>
      </c>
      <c r="C368" s="1" t="s">
        <v>371</v>
      </c>
      <c r="D368" s="1">
        <v>1945</v>
      </c>
      <c r="F368" s="1" t="s">
        <v>62</v>
      </c>
      <c r="G368" s="1">
        <v>300</v>
      </c>
      <c r="H368" s="1">
        <v>0</v>
      </c>
    </row>
    <row r="369" spans="1:23" ht="12.75" hidden="1" customHeight="1" x14ac:dyDescent="0.2">
      <c r="A369" s="27">
        <v>42123</v>
      </c>
      <c r="B369" s="60" t="s">
        <v>508</v>
      </c>
      <c r="E369" s="1" t="s">
        <v>577</v>
      </c>
      <c r="F369" s="1" t="s">
        <v>83</v>
      </c>
      <c r="G369" s="1">
        <v>1300</v>
      </c>
      <c r="H369" s="1">
        <v>3</v>
      </c>
    </row>
    <row r="370" spans="1:23" ht="12.75" hidden="1" customHeight="1" x14ac:dyDescent="0.2">
      <c r="A370" s="27">
        <v>42138</v>
      </c>
      <c r="B370" s="60">
        <v>100</v>
      </c>
      <c r="C370" s="1" t="s">
        <v>362</v>
      </c>
      <c r="D370" s="1">
        <v>1947</v>
      </c>
      <c r="F370" s="1" t="s">
        <v>67</v>
      </c>
      <c r="G370" s="1">
        <v>11000</v>
      </c>
      <c r="H370" s="1">
        <v>0</v>
      </c>
      <c r="L370" s="30"/>
      <c r="M370" s="73"/>
      <c r="N370" s="67"/>
      <c r="O370" s="24"/>
      <c r="P370" s="24"/>
      <c r="Q370" s="35"/>
    </row>
    <row r="371" spans="1:23" ht="12.75" hidden="1" customHeight="1" x14ac:dyDescent="0.2">
      <c r="A371" s="27">
        <v>42138</v>
      </c>
      <c r="B371" s="60">
        <v>50</v>
      </c>
      <c r="C371" s="1" t="s">
        <v>362</v>
      </c>
      <c r="D371" s="1">
        <v>1951</v>
      </c>
      <c r="G371" s="1">
        <v>6000</v>
      </c>
      <c r="H371" s="1">
        <v>0</v>
      </c>
      <c r="L371" s="30"/>
      <c r="M371" s="73"/>
      <c r="N371" s="67"/>
      <c r="O371" s="24"/>
      <c r="P371" s="24"/>
      <c r="Q371" s="24"/>
    </row>
    <row r="372" spans="1:23" ht="12.75" hidden="1" customHeight="1" x14ac:dyDescent="0.2">
      <c r="A372" s="27">
        <v>42172</v>
      </c>
      <c r="B372" s="60">
        <v>10</v>
      </c>
      <c r="C372" s="1" t="s">
        <v>362</v>
      </c>
      <c r="D372" s="1">
        <v>1962</v>
      </c>
      <c r="F372" s="1" t="s">
        <v>67</v>
      </c>
      <c r="G372" s="1">
        <v>350</v>
      </c>
      <c r="H372" s="1">
        <v>3</v>
      </c>
      <c r="L372" s="30"/>
      <c r="M372" s="73"/>
      <c r="N372" s="67"/>
      <c r="O372" s="24"/>
      <c r="P372" s="24"/>
      <c r="Q372" s="24"/>
    </row>
    <row r="373" spans="1:23" ht="12.75" hidden="1" customHeight="1" x14ac:dyDescent="0.2">
      <c r="A373" s="27">
        <v>42172</v>
      </c>
      <c r="B373" s="60">
        <v>20</v>
      </c>
      <c r="C373" s="1" t="s">
        <v>362</v>
      </c>
      <c r="D373" s="1">
        <v>1975</v>
      </c>
      <c r="F373" s="1" t="s">
        <v>69</v>
      </c>
      <c r="G373" s="1">
        <v>1300</v>
      </c>
      <c r="H373" s="1">
        <v>2</v>
      </c>
      <c r="L373" s="30"/>
      <c r="M373" s="73"/>
      <c r="N373" s="67"/>
      <c r="O373" s="24"/>
      <c r="P373" s="24"/>
      <c r="Q373" s="35"/>
    </row>
    <row r="374" spans="1:23" ht="12.75" hidden="1" customHeight="1" x14ac:dyDescent="0.2">
      <c r="A374" s="27">
        <v>42172</v>
      </c>
      <c r="B374" s="60">
        <v>50</v>
      </c>
      <c r="C374" s="1" t="s">
        <v>362</v>
      </c>
      <c r="D374" s="1">
        <v>1975</v>
      </c>
      <c r="F374" s="1" t="s">
        <v>69</v>
      </c>
      <c r="G374" s="1">
        <v>1200</v>
      </c>
      <c r="H374" s="1">
        <v>4</v>
      </c>
      <c r="L374" s="30"/>
      <c r="M374" s="73"/>
      <c r="N374" s="67"/>
      <c r="O374" s="24"/>
      <c r="P374" s="24"/>
      <c r="Q374" s="24"/>
      <c r="U374" s="1"/>
    </row>
    <row r="375" spans="1:23" ht="12.75" hidden="1" customHeight="1" x14ac:dyDescent="0.2">
      <c r="A375" s="27">
        <v>42172</v>
      </c>
      <c r="B375" s="60">
        <v>100</v>
      </c>
      <c r="C375" s="1" t="s">
        <v>362</v>
      </c>
      <c r="D375" s="1">
        <v>1949</v>
      </c>
      <c r="F375" s="1" t="s">
        <v>83</v>
      </c>
      <c r="G375" s="1">
        <v>1500</v>
      </c>
      <c r="H375" s="1">
        <v>3</v>
      </c>
      <c r="L375" s="30"/>
      <c r="M375" s="73"/>
      <c r="N375" s="67"/>
      <c r="O375" s="24"/>
      <c r="P375" s="24"/>
      <c r="U375" s="1"/>
    </row>
    <row r="376" spans="1:23" ht="12.75" hidden="1" customHeight="1" x14ac:dyDescent="0.2">
      <c r="A376" s="27">
        <v>42172</v>
      </c>
      <c r="B376" s="60">
        <v>100</v>
      </c>
      <c r="C376" s="1" t="s">
        <v>362</v>
      </c>
      <c r="D376" s="1">
        <v>1993</v>
      </c>
      <c r="F376" s="1" t="s">
        <v>67</v>
      </c>
      <c r="G376" s="1">
        <v>300</v>
      </c>
      <c r="H376" s="1">
        <v>7</v>
      </c>
      <c r="U376" s="1"/>
    </row>
    <row r="377" spans="1:23" ht="12.75" hidden="1" customHeight="1" x14ac:dyDescent="0.2">
      <c r="A377" s="27">
        <v>42172</v>
      </c>
      <c r="B377" s="60">
        <v>10000</v>
      </c>
      <c r="C377" s="1" t="s">
        <v>372</v>
      </c>
      <c r="D377" s="1">
        <v>1946</v>
      </c>
      <c r="F377" s="1" t="s">
        <v>69</v>
      </c>
      <c r="G377" s="1">
        <v>900</v>
      </c>
      <c r="H377" s="1">
        <v>3</v>
      </c>
      <c r="U377" s="1"/>
    </row>
    <row r="378" spans="1:23" ht="12.75" hidden="1" customHeight="1" x14ac:dyDescent="0.2">
      <c r="A378" s="27">
        <v>42172</v>
      </c>
      <c r="B378" s="60">
        <v>100000</v>
      </c>
      <c r="C378" s="1" t="s">
        <v>372</v>
      </c>
      <c r="D378" s="1">
        <v>1946</v>
      </c>
      <c r="F378" s="1" t="s">
        <v>69</v>
      </c>
      <c r="G378" s="1">
        <v>1250</v>
      </c>
      <c r="H378" s="1">
        <v>3</v>
      </c>
      <c r="U378" s="1"/>
      <c r="W378" s="72"/>
    </row>
    <row r="379" spans="1:23" ht="12.75" hidden="1" customHeight="1" x14ac:dyDescent="0.2">
      <c r="A379" s="27">
        <v>42172</v>
      </c>
      <c r="B379" s="60">
        <v>1000000</v>
      </c>
      <c r="C379" s="1" t="s">
        <v>372</v>
      </c>
      <c r="D379" s="1">
        <v>1946</v>
      </c>
      <c r="F379" s="1" t="s">
        <v>69</v>
      </c>
      <c r="G379" s="1">
        <v>700</v>
      </c>
      <c r="H379" s="1">
        <v>2</v>
      </c>
      <c r="U379" s="90"/>
    </row>
    <row r="380" spans="1:23" ht="12.75" hidden="1" customHeight="1" x14ac:dyDescent="0.2">
      <c r="A380" s="27">
        <v>42172</v>
      </c>
      <c r="B380" s="60">
        <v>100000000</v>
      </c>
      <c r="C380" s="1" t="s">
        <v>374</v>
      </c>
      <c r="D380" s="1">
        <v>1946</v>
      </c>
      <c r="F380" s="1" t="s">
        <v>62</v>
      </c>
      <c r="G380" s="1">
        <v>2300</v>
      </c>
      <c r="H380" s="1">
        <v>1</v>
      </c>
      <c r="U380" s="90"/>
    </row>
    <row r="381" spans="1:23" ht="12.75" hidden="1" customHeight="1" x14ac:dyDescent="0.2">
      <c r="A381" s="27">
        <v>42172</v>
      </c>
      <c r="B381" s="60">
        <v>10000</v>
      </c>
      <c r="C381" s="1" t="s">
        <v>382</v>
      </c>
      <c r="D381" s="1">
        <v>1988</v>
      </c>
      <c r="E381" s="1" t="s">
        <v>579</v>
      </c>
      <c r="F381" s="1" t="s">
        <v>62</v>
      </c>
      <c r="G381" s="1">
        <v>100</v>
      </c>
      <c r="H381" s="1">
        <v>5</v>
      </c>
    </row>
    <row r="382" spans="1:23" ht="12.75" hidden="1" customHeight="1" x14ac:dyDescent="0.2">
      <c r="A382" s="27">
        <v>42172</v>
      </c>
      <c r="B382" s="60">
        <v>10</v>
      </c>
      <c r="C382" s="1" t="s">
        <v>410</v>
      </c>
      <c r="D382" s="1">
        <v>1932</v>
      </c>
      <c r="E382" s="1" t="s">
        <v>580</v>
      </c>
      <c r="F382" s="1" t="s">
        <v>67</v>
      </c>
      <c r="G382" s="1">
        <v>2000</v>
      </c>
      <c r="H382" s="1">
        <v>5</v>
      </c>
      <c r="U382" s="72"/>
    </row>
    <row r="383" spans="1:23" ht="12.75" hidden="1" customHeight="1" x14ac:dyDescent="0.2">
      <c r="A383" s="27">
        <v>42172</v>
      </c>
      <c r="B383" s="60">
        <v>100</v>
      </c>
      <c r="C383" s="1" t="s">
        <v>384</v>
      </c>
      <c r="D383" s="1">
        <v>1965</v>
      </c>
      <c r="E383" s="1" t="s">
        <v>581</v>
      </c>
      <c r="F383" s="1" t="s">
        <v>71</v>
      </c>
      <c r="G383" s="1">
        <v>200</v>
      </c>
      <c r="H383" s="1">
        <v>5</v>
      </c>
      <c r="U383" s="72"/>
    </row>
    <row r="384" spans="1:23" ht="12.75" hidden="1" customHeight="1" x14ac:dyDescent="0.2">
      <c r="A384" s="27">
        <v>42172</v>
      </c>
      <c r="B384" s="60">
        <v>50</v>
      </c>
      <c r="C384" s="1" t="s">
        <v>375</v>
      </c>
      <c r="D384" s="1">
        <v>1920</v>
      </c>
      <c r="F384" s="1" t="s">
        <v>67</v>
      </c>
      <c r="G384" s="1">
        <v>500</v>
      </c>
      <c r="H384" s="1">
        <v>2</v>
      </c>
      <c r="K384" s="28"/>
    </row>
    <row r="385" spans="1:21" ht="12.75" hidden="1" customHeight="1" x14ac:dyDescent="0.2">
      <c r="A385" s="27">
        <v>42172</v>
      </c>
      <c r="B385" s="60">
        <v>2</v>
      </c>
      <c r="C385" s="1" t="s">
        <v>369</v>
      </c>
      <c r="D385" s="1">
        <v>1920</v>
      </c>
      <c r="E385" s="1" t="s">
        <v>391</v>
      </c>
      <c r="F385" s="1" t="s">
        <v>397</v>
      </c>
      <c r="G385" s="1">
        <v>550</v>
      </c>
      <c r="H385" s="1">
        <v>3</v>
      </c>
      <c r="U385" s="1"/>
    </row>
    <row r="386" spans="1:21" ht="12.75" hidden="1" customHeight="1" x14ac:dyDescent="0.2">
      <c r="A386" s="27">
        <v>42172</v>
      </c>
      <c r="B386" s="60">
        <v>10</v>
      </c>
      <c r="C386" s="1" t="s">
        <v>369</v>
      </c>
      <c r="D386" s="1">
        <v>1920</v>
      </c>
      <c r="F386" s="1" t="s">
        <v>67</v>
      </c>
      <c r="G386" s="1">
        <v>400</v>
      </c>
      <c r="H386" s="1">
        <v>2</v>
      </c>
      <c r="N386" s="62" t="s">
        <v>284</v>
      </c>
    </row>
    <row r="387" spans="1:21" ht="12.75" hidden="1" customHeight="1" x14ac:dyDescent="0.2">
      <c r="A387" s="27">
        <v>42172</v>
      </c>
      <c r="B387" s="60">
        <v>1000</v>
      </c>
      <c r="C387" s="1" t="s">
        <v>369</v>
      </c>
      <c r="D387" s="1">
        <v>1923</v>
      </c>
      <c r="E387" s="1" t="s">
        <v>578</v>
      </c>
      <c r="F387" s="1" t="s">
        <v>67</v>
      </c>
      <c r="G387" s="1">
        <v>1600</v>
      </c>
      <c r="H387" s="1">
        <v>1</v>
      </c>
      <c r="N387" s="62" t="s">
        <v>261</v>
      </c>
    </row>
    <row r="388" spans="1:21" ht="12.75" hidden="1" customHeight="1" x14ac:dyDescent="0.2">
      <c r="A388" s="27">
        <v>42172</v>
      </c>
      <c r="B388" s="62">
        <v>5</v>
      </c>
      <c r="C388" s="1" t="s">
        <v>583</v>
      </c>
      <c r="D388" s="1" t="s">
        <v>582</v>
      </c>
      <c r="E388" s="1" t="s">
        <v>2340</v>
      </c>
      <c r="F388" s="1" t="s">
        <v>397</v>
      </c>
      <c r="G388" s="1">
        <v>80</v>
      </c>
      <c r="H388" s="11" t="s">
        <v>163</v>
      </c>
      <c r="O388" s="1" t="s">
        <v>272</v>
      </c>
      <c r="P388" s="1">
        <v>1150</v>
      </c>
      <c r="Q388" s="5">
        <v>41681</v>
      </c>
    </row>
    <row r="389" spans="1:21" ht="16.5" hidden="1" customHeight="1" x14ac:dyDescent="0.25">
      <c r="A389" s="27">
        <v>42172</v>
      </c>
      <c r="B389" s="62">
        <v>20</v>
      </c>
      <c r="C389" s="595" t="s">
        <v>583</v>
      </c>
      <c r="D389" s="1">
        <v>1920</v>
      </c>
      <c r="E389" s="1" t="s">
        <v>375</v>
      </c>
      <c r="F389" s="1" t="s">
        <v>69</v>
      </c>
      <c r="G389" s="1">
        <v>1400</v>
      </c>
      <c r="H389" s="11" t="s">
        <v>163</v>
      </c>
      <c r="I389" s="17">
        <v>40730</v>
      </c>
      <c r="J389" s="1">
        <v>6</v>
      </c>
      <c r="P389" s="1">
        <v>400</v>
      </c>
      <c r="Q389" s="5">
        <v>41785</v>
      </c>
      <c r="U389" s="1"/>
    </row>
    <row r="390" spans="1:21" ht="12.75" hidden="1" customHeight="1" x14ac:dyDescent="0.2">
      <c r="A390" s="27">
        <v>42186</v>
      </c>
      <c r="B390" s="60">
        <v>100</v>
      </c>
      <c r="C390" s="1" t="s">
        <v>362</v>
      </c>
      <c r="D390" s="1">
        <v>1946</v>
      </c>
      <c r="F390" s="1" t="s">
        <v>87</v>
      </c>
      <c r="G390" s="1">
        <v>25000</v>
      </c>
      <c r="H390" s="1">
        <v>4</v>
      </c>
      <c r="P390" s="1">
        <v>400</v>
      </c>
      <c r="Q390" s="1" t="s">
        <v>283</v>
      </c>
      <c r="U390" s="1"/>
    </row>
    <row r="391" spans="1:21" ht="12.75" hidden="1" customHeight="1" x14ac:dyDescent="0.2">
      <c r="A391" s="27">
        <v>42188</v>
      </c>
      <c r="B391" s="60">
        <v>20</v>
      </c>
      <c r="C391" s="1" t="s">
        <v>375</v>
      </c>
      <c r="D391" s="1">
        <v>1920</v>
      </c>
      <c r="F391" s="1" t="s">
        <v>65</v>
      </c>
      <c r="G391" s="1">
        <v>950</v>
      </c>
      <c r="H391" s="1">
        <v>0</v>
      </c>
      <c r="P391" s="1">
        <v>600</v>
      </c>
      <c r="Q391" s="1" t="s">
        <v>285</v>
      </c>
    </row>
    <row r="392" spans="1:21" ht="12.75" hidden="1" customHeight="1" x14ac:dyDescent="0.2">
      <c r="A392" s="27">
        <v>42188</v>
      </c>
      <c r="B392" s="60">
        <v>1</v>
      </c>
      <c r="C392" s="1" t="s">
        <v>369</v>
      </c>
      <c r="D392" s="1">
        <v>1916</v>
      </c>
      <c r="F392" s="1" t="s">
        <v>67</v>
      </c>
      <c r="G392" s="1">
        <v>300</v>
      </c>
      <c r="H392" s="1">
        <v>0</v>
      </c>
      <c r="P392" s="1">
        <v>1200</v>
      </c>
      <c r="Q392" s="1" t="s">
        <v>5</v>
      </c>
    </row>
    <row r="393" spans="1:21" ht="12.75" hidden="1" customHeight="1" x14ac:dyDescent="0.2">
      <c r="A393" s="27">
        <v>42188</v>
      </c>
      <c r="B393" s="60">
        <v>2</v>
      </c>
      <c r="C393" s="1" t="s">
        <v>369</v>
      </c>
      <c r="D393" s="1">
        <v>1917</v>
      </c>
      <c r="E393" s="1" t="s">
        <v>507</v>
      </c>
      <c r="F393" s="1" t="s">
        <v>64</v>
      </c>
      <c r="G393" s="1">
        <v>500</v>
      </c>
      <c r="H393" s="1">
        <v>0</v>
      </c>
      <c r="P393" s="1">
        <v>400</v>
      </c>
    </row>
    <row r="394" spans="1:21" ht="12.75" hidden="1" customHeight="1" x14ac:dyDescent="0.2">
      <c r="A394" s="27">
        <v>42188</v>
      </c>
      <c r="B394" s="60">
        <v>100</v>
      </c>
      <c r="C394" s="1" t="s">
        <v>369</v>
      </c>
      <c r="D394" s="1">
        <v>1920</v>
      </c>
      <c r="F394" s="1" t="s">
        <v>67</v>
      </c>
      <c r="G394" s="1">
        <v>1200</v>
      </c>
      <c r="H394" s="1">
        <v>0</v>
      </c>
      <c r="P394" s="1">
        <v>600</v>
      </c>
      <c r="Q394" s="5">
        <v>41984</v>
      </c>
    </row>
    <row r="395" spans="1:21" ht="12.75" hidden="1" customHeight="1" x14ac:dyDescent="0.2">
      <c r="A395" s="27">
        <v>42188</v>
      </c>
      <c r="B395" s="60">
        <v>100</v>
      </c>
      <c r="C395" s="1" t="s">
        <v>369</v>
      </c>
      <c r="D395" s="1">
        <v>1923</v>
      </c>
      <c r="E395" s="11" t="s">
        <v>587</v>
      </c>
      <c r="F395" s="1" t="s">
        <v>89</v>
      </c>
      <c r="G395" s="1">
        <v>150</v>
      </c>
      <c r="H395" s="1">
        <v>0</v>
      </c>
      <c r="P395" s="1">
        <v>300</v>
      </c>
      <c r="Q395" s="5">
        <v>41988</v>
      </c>
      <c r="R395" s="1" t="s">
        <v>288</v>
      </c>
      <c r="U395" s="1"/>
    </row>
    <row r="396" spans="1:21" ht="12.75" hidden="1" customHeight="1" x14ac:dyDescent="0.2">
      <c r="A396" s="27">
        <v>42188</v>
      </c>
      <c r="B396" s="60">
        <v>10000</v>
      </c>
      <c r="C396" s="1" t="s">
        <v>369</v>
      </c>
      <c r="D396" s="1">
        <v>1918</v>
      </c>
      <c r="E396" s="1" t="s">
        <v>588</v>
      </c>
      <c r="F396" s="1" t="s">
        <v>89</v>
      </c>
      <c r="G396" s="1">
        <v>2000</v>
      </c>
      <c r="H396" s="1">
        <v>0</v>
      </c>
      <c r="O396" s="50"/>
      <c r="P396" s="31" t="s">
        <v>408</v>
      </c>
      <c r="Q396" s="50"/>
      <c r="U396" s="1"/>
    </row>
    <row r="397" spans="1:21" ht="12.75" hidden="1" customHeight="1" x14ac:dyDescent="0.2">
      <c r="A397" s="27">
        <v>42211</v>
      </c>
      <c r="B397" s="60">
        <v>30</v>
      </c>
      <c r="C397" s="1" t="s">
        <v>360</v>
      </c>
      <c r="D397" s="1">
        <v>1849</v>
      </c>
      <c r="E397" s="1" t="s">
        <v>367</v>
      </c>
      <c r="F397" s="1" t="s">
        <v>67</v>
      </c>
      <c r="G397" s="1">
        <v>1800</v>
      </c>
      <c r="H397" s="1">
        <v>1</v>
      </c>
      <c r="O397" s="11" t="s">
        <v>350</v>
      </c>
      <c r="P397" s="39">
        <v>900</v>
      </c>
    </row>
    <row r="398" spans="1:21" ht="12.75" hidden="1" customHeight="1" x14ac:dyDescent="0.2">
      <c r="A398" s="27">
        <v>42211</v>
      </c>
      <c r="B398" s="60">
        <v>50</v>
      </c>
      <c r="C398" s="1" t="s">
        <v>369</v>
      </c>
      <c r="D398" s="1">
        <v>1920</v>
      </c>
      <c r="F398" s="1" t="s">
        <v>83</v>
      </c>
      <c r="G398" s="1">
        <v>2900</v>
      </c>
      <c r="H398" s="1">
        <v>1</v>
      </c>
      <c r="O398" s="1" t="s">
        <v>535</v>
      </c>
      <c r="P398" s="1">
        <v>300</v>
      </c>
      <c r="U398" s="1"/>
    </row>
    <row r="399" spans="1:21" ht="12.75" hidden="1" customHeight="1" x14ac:dyDescent="0.2">
      <c r="A399" s="27">
        <v>42211</v>
      </c>
      <c r="B399" s="60">
        <v>500</v>
      </c>
      <c r="C399" s="1" t="s">
        <v>369</v>
      </c>
      <c r="D399" s="1">
        <v>1923</v>
      </c>
      <c r="E399" s="1" t="s">
        <v>590</v>
      </c>
      <c r="F399" s="1" t="s">
        <v>67</v>
      </c>
      <c r="G399" s="1">
        <v>3000</v>
      </c>
      <c r="H399" s="1">
        <v>1</v>
      </c>
      <c r="L399" s="30"/>
      <c r="N399" s="5">
        <v>42074</v>
      </c>
      <c r="O399" s="1" t="s">
        <v>556</v>
      </c>
      <c r="P399" s="1">
        <v>400</v>
      </c>
    </row>
    <row r="400" spans="1:21" ht="12.75" hidden="1" customHeight="1" x14ac:dyDescent="0.2">
      <c r="A400" s="27">
        <v>42211</v>
      </c>
      <c r="B400" s="60">
        <v>1000</v>
      </c>
      <c r="C400" s="1" t="s">
        <v>369</v>
      </c>
      <c r="D400" s="1">
        <v>1923</v>
      </c>
      <c r="E400" s="1" t="s">
        <v>584</v>
      </c>
      <c r="F400" s="1" t="s">
        <v>67</v>
      </c>
      <c r="G400" s="1">
        <v>3200</v>
      </c>
      <c r="H400" s="1">
        <v>1</v>
      </c>
      <c r="L400" s="30"/>
      <c r="P400" s="1">
        <v>150</v>
      </c>
      <c r="Q400" s="1" t="s">
        <v>576</v>
      </c>
    </row>
    <row r="401" spans="1:22" ht="12.75" hidden="1" customHeight="1" x14ac:dyDescent="0.2">
      <c r="A401" s="27">
        <v>42228</v>
      </c>
      <c r="B401" s="60">
        <v>100</v>
      </c>
      <c r="C401" s="1" t="s">
        <v>362</v>
      </c>
      <c r="D401" s="1">
        <v>1947</v>
      </c>
      <c r="F401" s="1" t="s">
        <v>71</v>
      </c>
      <c r="G401" s="1" t="s">
        <v>690</v>
      </c>
      <c r="H401" s="1">
        <v>2</v>
      </c>
      <c r="L401" s="30"/>
      <c r="P401" s="1">
        <v>1000</v>
      </c>
      <c r="Q401" s="1" t="s">
        <v>576</v>
      </c>
    </row>
    <row r="402" spans="1:22" ht="12.75" hidden="1" customHeight="1" x14ac:dyDescent="0.2">
      <c r="A402" s="27">
        <v>42228</v>
      </c>
      <c r="B402" s="60">
        <v>10</v>
      </c>
      <c r="C402" s="1" t="s">
        <v>362</v>
      </c>
      <c r="D402" s="1">
        <v>1947</v>
      </c>
      <c r="F402" s="1" t="s">
        <v>62</v>
      </c>
      <c r="G402" s="1" t="s">
        <v>690</v>
      </c>
      <c r="H402" s="1">
        <v>0</v>
      </c>
      <c r="L402" s="30"/>
      <c r="O402" s="1" t="s">
        <v>589</v>
      </c>
      <c r="P402" s="1">
        <v>1500</v>
      </c>
      <c r="Q402" s="1" t="s">
        <v>576</v>
      </c>
      <c r="U402" s="19"/>
    </row>
    <row r="403" spans="1:22" ht="12.75" hidden="1" customHeight="1" x14ac:dyDescent="0.2">
      <c r="A403" s="27">
        <v>42229</v>
      </c>
      <c r="B403" s="60">
        <v>100</v>
      </c>
      <c r="C403" s="1" t="s">
        <v>371</v>
      </c>
      <c r="D403" s="1">
        <v>1930</v>
      </c>
      <c r="F403" s="1" t="s">
        <v>62</v>
      </c>
      <c r="G403" s="1">
        <v>300</v>
      </c>
      <c r="H403" s="1">
        <v>3</v>
      </c>
      <c r="L403" s="30"/>
      <c r="O403" s="1" t="s">
        <v>737</v>
      </c>
      <c r="P403" s="1">
        <v>450</v>
      </c>
      <c r="Q403" s="1" t="s">
        <v>736</v>
      </c>
    </row>
    <row r="404" spans="1:22" ht="12.75" hidden="1" customHeight="1" x14ac:dyDescent="0.2">
      <c r="A404" s="27">
        <v>42229</v>
      </c>
      <c r="B404" s="60">
        <v>500</v>
      </c>
      <c r="C404" s="1" t="s">
        <v>371</v>
      </c>
      <c r="D404" s="1">
        <v>1945</v>
      </c>
      <c r="F404" s="1" t="s">
        <v>62</v>
      </c>
      <c r="G404" s="1">
        <v>300</v>
      </c>
      <c r="H404" s="1">
        <v>4</v>
      </c>
      <c r="L404" s="30"/>
      <c r="O404" s="1" t="s">
        <v>745</v>
      </c>
      <c r="P404" s="1">
        <v>450</v>
      </c>
      <c r="Q404" s="1" t="s">
        <v>746</v>
      </c>
    </row>
    <row r="405" spans="1:22" ht="12.75" hidden="1" customHeight="1" x14ac:dyDescent="0.2">
      <c r="A405" s="27">
        <v>42229</v>
      </c>
      <c r="B405" s="60">
        <v>1000</v>
      </c>
      <c r="C405" s="1" t="s">
        <v>371</v>
      </c>
      <c r="D405" s="1">
        <v>1945</v>
      </c>
      <c r="E405" s="1" t="s">
        <v>417</v>
      </c>
      <c r="F405" s="1" t="s">
        <v>89</v>
      </c>
      <c r="G405" s="1">
        <v>100</v>
      </c>
      <c r="H405" s="1">
        <v>3</v>
      </c>
      <c r="L405" s="30"/>
      <c r="P405" s="1">
        <v>100</v>
      </c>
      <c r="Q405" s="1" t="s">
        <v>752</v>
      </c>
    </row>
    <row r="406" spans="1:22" ht="12.75" hidden="1" customHeight="1" x14ac:dyDescent="0.2">
      <c r="A406" s="27">
        <v>42229</v>
      </c>
      <c r="B406" s="60">
        <v>10000</v>
      </c>
      <c r="C406" s="1" t="s">
        <v>372</v>
      </c>
      <c r="D406" s="1">
        <v>1946</v>
      </c>
      <c r="F406" s="1" t="s">
        <v>62</v>
      </c>
      <c r="G406" s="1">
        <v>700</v>
      </c>
      <c r="H406" s="1">
        <v>2</v>
      </c>
      <c r="L406" s="30"/>
      <c r="P406" s="1">
        <v>800</v>
      </c>
      <c r="Q406" s="1" t="s">
        <v>753</v>
      </c>
      <c r="V406" s="91"/>
    </row>
    <row r="407" spans="1:22" ht="12.75" hidden="1" customHeight="1" x14ac:dyDescent="0.2">
      <c r="A407" s="27">
        <v>42229</v>
      </c>
      <c r="B407" s="60">
        <v>1000000</v>
      </c>
      <c r="C407" s="1" t="s">
        <v>372</v>
      </c>
      <c r="D407" s="1">
        <v>1946</v>
      </c>
      <c r="F407" s="1" t="s">
        <v>62</v>
      </c>
      <c r="G407" s="1">
        <v>450</v>
      </c>
      <c r="H407" s="1">
        <v>2</v>
      </c>
      <c r="L407" s="30"/>
      <c r="O407" s="50"/>
      <c r="P407" s="31" t="s">
        <v>764</v>
      </c>
      <c r="Q407" s="50"/>
    </row>
    <row r="408" spans="1:22" ht="12.75" hidden="1" customHeight="1" x14ac:dyDescent="0.2">
      <c r="A408" s="27">
        <v>42229</v>
      </c>
      <c r="B408" s="60">
        <v>100000</v>
      </c>
      <c r="C408" s="1" t="s">
        <v>374</v>
      </c>
      <c r="D408" s="1">
        <v>1946</v>
      </c>
      <c r="E408" s="42" t="s">
        <v>396</v>
      </c>
      <c r="F408" s="1" t="s">
        <v>65</v>
      </c>
      <c r="G408" s="1">
        <v>900</v>
      </c>
      <c r="H408" s="1">
        <v>4</v>
      </c>
      <c r="L408" s="30"/>
      <c r="O408" s="1" t="s">
        <v>797</v>
      </c>
      <c r="P408" s="1">
        <v>100</v>
      </c>
      <c r="Q408" s="1" t="s">
        <v>796</v>
      </c>
    </row>
    <row r="409" spans="1:22" ht="12.75" hidden="1" customHeight="1" x14ac:dyDescent="0.2">
      <c r="A409" s="27">
        <v>42229</v>
      </c>
      <c r="B409" s="60">
        <v>500000</v>
      </c>
      <c r="C409" s="1" t="s">
        <v>374</v>
      </c>
      <c r="D409" s="1">
        <v>1946</v>
      </c>
      <c r="F409" s="1" t="s">
        <v>69</v>
      </c>
      <c r="G409" s="1">
        <v>900</v>
      </c>
      <c r="H409" s="1">
        <v>4</v>
      </c>
      <c r="I409" s="24"/>
      <c r="J409" s="28"/>
      <c r="K409" s="28"/>
      <c r="L409" s="30"/>
      <c r="O409" s="1" t="s">
        <v>556</v>
      </c>
      <c r="P409" s="1">
        <v>200</v>
      </c>
      <c r="Q409" s="1" t="s">
        <v>796</v>
      </c>
    </row>
    <row r="410" spans="1:22" ht="12.75" hidden="1" customHeight="1" x14ac:dyDescent="0.2">
      <c r="A410" s="27">
        <v>42229</v>
      </c>
      <c r="B410" s="60">
        <v>10</v>
      </c>
      <c r="C410" s="1" t="s">
        <v>369</v>
      </c>
      <c r="D410" s="1">
        <v>1920</v>
      </c>
      <c r="F410" s="1" t="s">
        <v>67</v>
      </c>
      <c r="G410" s="1">
        <v>400</v>
      </c>
      <c r="H410" s="1">
        <v>4</v>
      </c>
      <c r="M410" s="65"/>
      <c r="O410" s="1" t="s">
        <v>805</v>
      </c>
      <c r="P410" s="1">
        <v>10000</v>
      </c>
      <c r="Q410" s="1" t="s">
        <v>806</v>
      </c>
    </row>
    <row r="411" spans="1:22" ht="12.75" hidden="1" customHeight="1" x14ac:dyDescent="0.2">
      <c r="A411" s="27">
        <v>42229</v>
      </c>
      <c r="B411" s="60">
        <v>20</v>
      </c>
      <c r="C411" s="1" t="s">
        <v>369</v>
      </c>
      <c r="D411" s="1">
        <v>1920</v>
      </c>
      <c r="F411" s="1" t="s">
        <v>399</v>
      </c>
      <c r="G411" s="1">
        <v>700</v>
      </c>
      <c r="H411" s="1">
        <v>1</v>
      </c>
      <c r="M411" s="65"/>
      <c r="O411" s="1" t="s">
        <v>805</v>
      </c>
      <c r="P411" s="1">
        <v>500</v>
      </c>
      <c r="Q411" s="1" t="s">
        <v>796</v>
      </c>
    </row>
    <row r="412" spans="1:22" ht="12.75" hidden="1" customHeight="1" x14ac:dyDescent="0.2">
      <c r="A412" s="27">
        <v>42229</v>
      </c>
      <c r="B412" s="60">
        <v>1000</v>
      </c>
      <c r="C412" s="1" t="s">
        <v>369</v>
      </c>
      <c r="D412" s="1">
        <v>1923</v>
      </c>
      <c r="E412" s="1" t="s">
        <v>27</v>
      </c>
      <c r="F412" s="1" t="s">
        <v>67</v>
      </c>
      <c r="G412" s="1">
        <v>1700</v>
      </c>
      <c r="H412" s="1">
        <v>1</v>
      </c>
      <c r="M412" s="65"/>
      <c r="O412" s="1" t="s">
        <v>589</v>
      </c>
      <c r="P412" s="1">
        <v>200</v>
      </c>
      <c r="Q412" s="1" t="s">
        <v>857</v>
      </c>
    </row>
    <row r="413" spans="1:22" ht="12.75" hidden="1" customHeight="1" x14ac:dyDescent="0.2">
      <c r="A413" s="27">
        <v>42229</v>
      </c>
      <c r="B413" s="60">
        <v>5000</v>
      </c>
      <c r="C413" s="1" t="s">
        <v>362</v>
      </c>
      <c r="D413" s="1">
        <v>1990</v>
      </c>
      <c r="E413" s="1" t="s">
        <v>413</v>
      </c>
      <c r="F413" s="1" t="s">
        <v>71</v>
      </c>
      <c r="G413" s="1">
        <v>7200</v>
      </c>
      <c r="H413" s="1">
        <v>0</v>
      </c>
      <c r="M413" s="65"/>
      <c r="O413" s="1" t="s">
        <v>874</v>
      </c>
      <c r="P413" s="1">
        <v>500</v>
      </c>
      <c r="Q413" s="1" t="s">
        <v>796</v>
      </c>
    </row>
    <row r="414" spans="1:22" ht="12.75" hidden="1" customHeight="1" x14ac:dyDescent="0.2">
      <c r="A414" s="27">
        <v>42234</v>
      </c>
      <c r="B414" s="60">
        <v>5</v>
      </c>
      <c r="C414" s="1" t="s">
        <v>362</v>
      </c>
      <c r="D414" s="1">
        <v>1848</v>
      </c>
      <c r="E414" s="1" t="s">
        <v>368</v>
      </c>
      <c r="F414" s="1" t="s">
        <v>67</v>
      </c>
      <c r="G414" s="1">
        <v>2500</v>
      </c>
      <c r="H414" s="1">
        <v>0</v>
      </c>
      <c r="M414" s="65"/>
      <c r="N414" s="67"/>
      <c r="O414" s="1" t="s">
        <v>879</v>
      </c>
      <c r="P414" s="24">
        <v>1400</v>
      </c>
      <c r="Q414" s="1" t="s">
        <v>882</v>
      </c>
    </row>
    <row r="415" spans="1:22" ht="12.75" hidden="1" customHeight="1" x14ac:dyDescent="0.2">
      <c r="A415" s="27">
        <v>42249</v>
      </c>
      <c r="B415" s="60" t="s">
        <v>523</v>
      </c>
      <c r="C415" s="1" t="s">
        <v>371</v>
      </c>
      <c r="D415" s="1" t="s">
        <v>533</v>
      </c>
      <c r="F415" s="1" t="s">
        <v>558</v>
      </c>
      <c r="G415" s="1">
        <v>2700</v>
      </c>
      <c r="H415" s="1">
        <v>6</v>
      </c>
      <c r="M415" s="65"/>
      <c r="N415" s="67"/>
      <c r="O415" s="24" t="s">
        <v>745</v>
      </c>
      <c r="P415" s="24">
        <v>100</v>
      </c>
      <c r="Q415" s="1" t="s">
        <v>796</v>
      </c>
    </row>
    <row r="416" spans="1:22" ht="12.75" hidden="1" customHeight="1" x14ac:dyDescent="0.2">
      <c r="A416" s="27">
        <v>42249</v>
      </c>
      <c r="B416" s="60">
        <v>100</v>
      </c>
      <c r="C416" s="1" t="s">
        <v>362</v>
      </c>
      <c r="D416" s="1">
        <v>1968</v>
      </c>
      <c r="F416" s="1" t="s">
        <v>64</v>
      </c>
      <c r="G416" s="1">
        <v>1300</v>
      </c>
      <c r="H416" s="1">
        <v>1</v>
      </c>
      <c r="M416" s="65"/>
      <c r="N416" s="67"/>
      <c r="O416" s="35" t="s">
        <v>283</v>
      </c>
      <c r="P416" s="24">
        <v>300</v>
      </c>
      <c r="Q416" s="11" t="s">
        <v>796</v>
      </c>
    </row>
    <row r="417" spans="1:21" ht="12.75" hidden="1" customHeight="1" x14ac:dyDescent="0.2">
      <c r="A417" s="27">
        <v>42249</v>
      </c>
      <c r="B417" s="60">
        <v>100</v>
      </c>
      <c r="C417" s="11" t="s">
        <v>362</v>
      </c>
      <c r="D417" s="1">
        <v>1984</v>
      </c>
      <c r="E417" s="11" t="s">
        <v>378</v>
      </c>
      <c r="F417" s="1" t="s">
        <v>83</v>
      </c>
      <c r="G417" s="1">
        <v>950</v>
      </c>
      <c r="H417" s="1">
        <v>7</v>
      </c>
      <c r="M417" s="65"/>
      <c r="N417" s="67"/>
      <c r="O417" s="24"/>
      <c r="P417" s="24">
        <v>500</v>
      </c>
      <c r="Q417" s="1" t="s">
        <v>911</v>
      </c>
    </row>
    <row r="418" spans="1:21" ht="12.75" hidden="1" customHeight="1" x14ac:dyDescent="0.2">
      <c r="A418" s="27">
        <v>42249</v>
      </c>
      <c r="B418" s="60">
        <v>100</v>
      </c>
      <c r="C418" s="1" t="s">
        <v>362</v>
      </c>
      <c r="D418" s="1" t="s">
        <v>723</v>
      </c>
      <c r="E418" s="1" t="s">
        <v>722</v>
      </c>
      <c r="F418" s="1" t="s">
        <v>724</v>
      </c>
      <c r="G418" s="1">
        <v>550</v>
      </c>
      <c r="O418" s="1" t="s">
        <v>285</v>
      </c>
      <c r="P418" s="1">
        <v>200</v>
      </c>
      <c r="Q418" s="1" t="s">
        <v>796</v>
      </c>
    </row>
    <row r="419" spans="1:21" ht="12.75" hidden="1" customHeight="1" x14ac:dyDescent="0.2">
      <c r="A419" s="27">
        <v>42249</v>
      </c>
      <c r="B419" s="60" t="s">
        <v>725</v>
      </c>
      <c r="C419" s="1" t="s">
        <v>369</v>
      </c>
      <c r="D419" s="1" t="s">
        <v>533</v>
      </c>
      <c r="F419" s="1" t="s">
        <v>136</v>
      </c>
      <c r="G419" s="1">
        <v>2300</v>
      </c>
      <c r="H419" s="1">
        <v>0</v>
      </c>
      <c r="O419" s="135"/>
      <c r="P419" s="135">
        <v>-800</v>
      </c>
      <c r="Q419" s="135" t="s">
        <v>916</v>
      </c>
      <c r="R419" s="135"/>
    </row>
    <row r="420" spans="1:21" ht="12.75" hidden="1" customHeight="1" x14ac:dyDescent="0.2">
      <c r="A420" s="27">
        <v>42250</v>
      </c>
      <c r="B420" s="60">
        <v>10</v>
      </c>
      <c r="C420" s="1" t="s">
        <v>362</v>
      </c>
      <c r="D420" s="1">
        <v>1962</v>
      </c>
      <c r="E420" s="1" t="s">
        <v>70</v>
      </c>
      <c r="F420" s="1" t="s">
        <v>67</v>
      </c>
      <c r="G420" s="1">
        <v>3700</v>
      </c>
      <c r="H420" s="1">
        <v>3</v>
      </c>
      <c r="M420" s="7" t="s">
        <v>931</v>
      </c>
      <c r="P420" s="1">
        <v>400</v>
      </c>
      <c r="T420" s="11" t="s">
        <v>977</v>
      </c>
    </row>
    <row r="421" spans="1:21" ht="12.75" hidden="1" customHeight="1" x14ac:dyDescent="0.2">
      <c r="A421" s="27">
        <v>42250</v>
      </c>
      <c r="B421" s="60">
        <v>50</v>
      </c>
      <c r="C421" s="1" t="s">
        <v>362</v>
      </c>
      <c r="D421" s="1">
        <v>1983</v>
      </c>
      <c r="F421" s="1" t="s">
        <v>65</v>
      </c>
      <c r="G421" s="1">
        <v>1300</v>
      </c>
      <c r="H421" s="1">
        <v>7</v>
      </c>
      <c r="L421" s="30"/>
      <c r="O421" s="1" t="s">
        <v>535</v>
      </c>
      <c r="P421" s="1">
        <v>100</v>
      </c>
      <c r="T421" s="1">
        <v>-80</v>
      </c>
    </row>
    <row r="422" spans="1:21" ht="12.75" hidden="1" customHeight="1" x14ac:dyDescent="0.2">
      <c r="A422" s="27">
        <v>42250</v>
      </c>
      <c r="B422" s="60">
        <v>500</v>
      </c>
      <c r="C422" s="1" t="s">
        <v>362</v>
      </c>
      <c r="D422" s="1">
        <v>1990</v>
      </c>
      <c r="F422" s="1" t="s">
        <v>64</v>
      </c>
      <c r="G422" s="1">
        <v>3400</v>
      </c>
      <c r="H422" s="1">
        <v>1</v>
      </c>
      <c r="O422" s="1" t="s">
        <v>556</v>
      </c>
      <c r="P422" s="1">
        <v>100</v>
      </c>
      <c r="T422" s="1">
        <v>50</v>
      </c>
    </row>
    <row r="423" spans="1:21" ht="12.75" hidden="1" customHeight="1" x14ac:dyDescent="0.2">
      <c r="A423" s="27">
        <v>42250</v>
      </c>
      <c r="B423" s="60">
        <v>100</v>
      </c>
      <c r="C423" s="1" t="s">
        <v>362</v>
      </c>
      <c r="D423" s="1">
        <v>1984</v>
      </c>
      <c r="E423" s="11" t="s">
        <v>378</v>
      </c>
      <c r="F423" s="1" t="s">
        <v>83</v>
      </c>
      <c r="G423" s="1">
        <v>950</v>
      </c>
      <c r="H423" s="1">
        <v>0</v>
      </c>
      <c r="O423" s="1" t="s">
        <v>952</v>
      </c>
      <c r="P423" s="1">
        <v>600</v>
      </c>
      <c r="T423" s="1">
        <v>-220</v>
      </c>
    </row>
    <row r="424" spans="1:21" ht="12.75" hidden="1" customHeight="1" x14ac:dyDescent="0.2">
      <c r="A424" s="27">
        <v>42250</v>
      </c>
      <c r="B424" s="60">
        <v>200</v>
      </c>
      <c r="C424" s="1" t="s">
        <v>362</v>
      </c>
      <c r="D424" s="1">
        <v>2005</v>
      </c>
      <c r="F424" s="1" t="s">
        <v>62</v>
      </c>
      <c r="G424" s="1">
        <v>450</v>
      </c>
      <c r="H424" s="1">
        <v>1</v>
      </c>
      <c r="O424" s="1" t="s">
        <v>805</v>
      </c>
      <c r="P424" s="1">
        <v>100</v>
      </c>
      <c r="T424" s="1">
        <v>-130</v>
      </c>
    </row>
    <row r="425" spans="1:21" ht="12.75" hidden="1" customHeight="1" x14ac:dyDescent="0.2">
      <c r="A425" s="27">
        <v>42259</v>
      </c>
      <c r="B425" s="60">
        <v>2</v>
      </c>
      <c r="C425" s="1" t="s">
        <v>362</v>
      </c>
      <c r="D425" s="1">
        <v>1848</v>
      </c>
      <c r="F425" s="1" t="s">
        <v>67</v>
      </c>
      <c r="G425" s="1">
        <v>7000</v>
      </c>
      <c r="H425" s="1">
        <v>1</v>
      </c>
      <c r="O425" s="1" t="s">
        <v>966</v>
      </c>
      <c r="P425" s="1">
        <v>500</v>
      </c>
      <c r="R425" s="5"/>
    </row>
    <row r="426" spans="1:21" ht="12.75" hidden="1" customHeight="1" x14ac:dyDescent="0.2">
      <c r="A426" s="27">
        <v>42259</v>
      </c>
      <c r="B426" s="60">
        <v>100</v>
      </c>
      <c r="C426" s="1" t="s">
        <v>371</v>
      </c>
      <c r="D426" s="1">
        <v>1944</v>
      </c>
      <c r="E426" s="1" t="s">
        <v>726</v>
      </c>
      <c r="F426" s="1" t="s">
        <v>727</v>
      </c>
      <c r="G426" s="1">
        <v>1300</v>
      </c>
      <c r="H426" s="1">
        <v>6</v>
      </c>
      <c r="O426" s="1" t="s">
        <v>589</v>
      </c>
      <c r="P426" s="1">
        <v>300</v>
      </c>
    </row>
    <row r="427" spans="1:21" ht="12.75" hidden="1" customHeight="1" x14ac:dyDescent="0.2">
      <c r="A427" s="27">
        <v>42259</v>
      </c>
      <c r="B427" s="60">
        <v>100000</v>
      </c>
      <c r="C427" s="1" t="s">
        <v>374</v>
      </c>
      <c r="D427" s="1">
        <v>1946</v>
      </c>
      <c r="E427" s="1" t="s">
        <v>396</v>
      </c>
      <c r="F427" s="1" t="s">
        <v>69</v>
      </c>
      <c r="G427" s="1">
        <v>700</v>
      </c>
      <c r="H427" s="1">
        <v>1</v>
      </c>
      <c r="O427" s="1" t="s">
        <v>874</v>
      </c>
      <c r="P427" s="1">
        <v>1700</v>
      </c>
    </row>
    <row r="428" spans="1:21" ht="12.75" hidden="1" customHeight="1" x14ac:dyDescent="0.2">
      <c r="A428" s="27">
        <v>42259</v>
      </c>
      <c r="B428" s="60">
        <v>10000000</v>
      </c>
      <c r="C428" s="1" t="s">
        <v>374</v>
      </c>
      <c r="D428" s="1">
        <v>1946</v>
      </c>
      <c r="F428" s="1" t="s">
        <v>62</v>
      </c>
      <c r="G428" s="1">
        <v>1700</v>
      </c>
      <c r="H428" s="1">
        <v>3</v>
      </c>
      <c r="O428" s="1" t="s">
        <v>879</v>
      </c>
      <c r="P428" s="1">
        <v>900</v>
      </c>
    </row>
    <row r="429" spans="1:21" ht="12.75" hidden="1" customHeight="1" x14ac:dyDescent="0.2">
      <c r="A429" s="27">
        <v>42265</v>
      </c>
      <c r="B429" s="60">
        <v>10</v>
      </c>
      <c r="C429" s="1" t="s">
        <v>362</v>
      </c>
      <c r="D429" s="1">
        <v>1947</v>
      </c>
      <c r="F429" s="1" t="s">
        <v>62</v>
      </c>
      <c r="G429" s="1">
        <v>14000</v>
      </c>
      <c r="H429" s="1">
        <v>0</v>
      </c>
      <c r="O429" s="1" t="s">
        <v>978</v>
      </c>
      <c r="P429" s="1">
        <v>100</v>
      </c>
    </row>
    <row r="430" spans="1:21" ht="12.75" hidden="1" customHeight="1" x14ac:dyDescent="0.2">
      <c r="A430" s="27">
        <v>42271</v>
      </c>
      <c r="B430" s="60">
        <v>50</v>
      </c>
      <c r="C430" s="1" t="s">
        <v>362</v>
      </c>
      <c r="D430" s="1">
        <v>1986</v>
      </c>
      <c r="F430" s="1" t="s">
        <v>62</v>
      </c>
      <c r="G430" s="1">
        <v>1000</v>
      </c>
      <c r="H430" s="1">
        <v>1</v>
      </c>
      <c r="O430" s="1" t="s">
        <v>981</v>
      </c>
      <c r="U430" s="1"/>
    </row>
    <row r="431" spans="1:21" ht="16.5" hidden="1" customHeight="1" x14ac:dyDescent="0.25">
      <c r="A431" s="27">
        <v>42272</v>
      </c>
      <c r="B431" s="60">
        <v>50</v>
      </c>
      <c r="C431" s="1" t="s">
        <v>362</v>
      </c>
      <c r="D431" s="1">
        <v>1975</v>
      </c>
      <c r="F431" s="1" t="s">
        <v>64</v>
      </c>
      <c r="G431" s="1">
        <v>1700</v>
      </c>
      <c r="H431" s="1">
        <v>0</v>
      </c>
      <c r="I431" s="17">
        <v>120150</v>
      </c>
      <c r="J431" s="1">
        <v>12</v>
      </c>
      <c r="O431" s="1" t="s">
        <v>982</v>
      </c>
    </row>
    <row r="432" spans="1:21" ht="12.75" hidden="1" customHeight="1" x14ac:dyDescent="0.2">
      <c r="A432" s="27">
        <v>42291</v>
      </c>
      <c r="B432" s="60">
        <v>50</v>
      </c>
      <c r="C432" s="1" t="s">
        <v>362</v>
      </c>
      <c r="D432" s="1">
        <v>1986</v>
      </c>
      <c r="F432" s="1" t="s">
        <v>67</v>
      </c>
      <c r="G432" s="1">
        <v>500</v>
      </c>
      <c r="H432" s="1">
        <v>1</v>
      </c>
      <c r="M432" s="7" t="s">
        <v>984</v>
      </c>
      <c r="O432" s="139"/>
      <c r="P432" s="139"/>
      <c r="Q432" s="139" t="s">
        <v>1136</v>
      </c>
      <c r="R432" s="139"/>
    </row>
    <row r="433" spans="1:20" ht="16.5" hidden="1" customHeight="1" x14ac:dyDescent="0.2">
      <c r="A433" s="27">
        <v>42303</v>
      </c>
      <c r="B433" s="60">
        <v>5000</v>
      </c>
      <c r="C433" s="1" t="s">
        <v>362</v>
      </c>
      <c r="D433" s="1">
        <v>1990</v>
      </c>
      <c r="E433" s="1" t="s">
        <v>747</v>
      </c>
      <c r="F433" s="1" t="s">
        <v>62</v>
      </c>
      <c r="G433" s="1">
        <v>7600</v>
      </c>
      <c r="H433" s="1">
        <v>0</v>
      </c>
      <c r="O433" s="11" t="s">
        <v>350</v>
      </c>
      <c r="P433" s="1">
        <v>10000</v>
      </c>
    </row>
    <row r="434" spans="1:20" ht="16.5" hidden="1" customHeight="1" x14ac:dyDescent="0.2">
      <c r="A434" s="27">
        <v>42303</v>
      </c>
      <c r="B434" s="60">
        <v>2000</v>
      </c>
      <c r="C434" s="1" t="s">
        <v>362</v>
      </c>
      <c r="D434" s="1">
        <v>2000</v>
      </c>
      <c r="E434" s="1" t="s">
        <v>748</v>
      </c>
      <c r="F434" s="1" t="s">
        <v>64</v>
      </c>
      <c r="G434" s="1">
        <v>3200</v>
      </c>
      <c r="H434" s="1">
        <v>2</v>
      </c>
      <c r="O434" s="1" t="s">
        <v>535</v>
      </c>
      <c r="P434" s="1">
        <v>300</v>
      </c>
    </row>
    <row r="435" spans="1:20" ht="16.5" hidden="1" customHeight="1" x14ac:dyDescent="0.2">
      <c r="A435" s="27">
        <v>42304</v>
      </c>
      <c r="B435" s="60">
        <v>20</v>
      </c>
      <c r="C435" s="1" t="s">
        <v>362</v>
      </c>
      <c r="D435" s="1">
        <v>1980</v>
      </c>
      <c r="F435" s="1" t="s">
        <v>62</v>
      </c>
      <c r="G435" s="1">
        <v>950</v>
      </c>
      <c r="H435" s="1">
        <v>2</v>
      </c>
      <c r="O435" s="1" t="s">
        <v>556</v>
      </c>
    </row>
    <row r="436" spans="1:20" ht="16.5" hidden="1" customHeight="1" x14ac:dyDescent="0.2">
      <c r="A436" s="27">
        <v>42304</v>
      </c>
      <c r="B436" s="60">
        <v>30</v>
      </c>
      <c r="C436" s="1" t="s">
        <v>360</v>
      </c>
      <c r="D436" s="1">
        <v>1849</v>
      </c>
      <c r="F436" s="1" t="s">
        <v>67</v>
      </c>
      <c r="G436" s="1">
        <v>1200</v>
      </c>
      <c r="H436" s="1">
        <v>2</v>
      </c>
      <c r="O436" s="1" t="s">
        <v>952</v>
      </c>
      <c r="Q436" s="1">
        <v>-150</v>
      </c>
      <c r="T436" s="11" t="s">
        <v>1085</v>
      </c>
    </row>
    <row r="437" spans="1:20" ht="16.5" hidden="1" customHeight="1" x14ac:dyDescent="0.2">
      <c r="A437" s="27">
        <v>42308</v>
      </c>
      <c r="B437" s="60">
        <v>10</v>
      </c>
      <c r="C437" s="11" t="s">
        <v>362</v>
      </c>
      <c r="D437" s="1">
        <v>1962</v>
      </c>
      <c r="F437" s="11" t="s">
        <v>62</v>
      </c>
      <c r="G437" s="1">
        <v>550</v>
      </c>
      <c r="H437" s="1">
        <v>0</v>
      </c>
      <c r="O437" s="1" t="s">
        <v>589</v>
      </c>
      <c r="Q437" s="1">
        <v>100</v>
      </c>
      <c r="T437" s="11" t="s">
        <v>1084</v>
      </c>
    </row>
    <row r="438" spans="1:20" ht="12.75" hidden="1" customHeight="1" x14ac:dyDescent="0.2">
      <c r="A438" s="27">
        <v>42308</v>
      </c>
      <c r="B438" s="60">
        <v>20</v>
      </c>
      <c r="C438" s="11" t="s">
        <v>362</v>
      </c>
      <c r="D438" s="1">
        <v>1980</v>
      </c>
      <c r="F438" s="11" t="s">
        <v>62</v>
      </c>
      <c r="G438" s="1">
        <v>950</v>
      </c>
      <c r="H438" s="1">
        <v>0</v>
      </c>
      <c r="O438" s="1" t="s">
        <v>874</v>
      </c>
      <c r="P438" s="1">
        <v>650</v>
      </c>
    </row>
    <row r="439" spans="1:20" ht="12.75" hidden="1" customHeight="1" x14ac:dyDescent="0.2">
      <c r="A439" s="27">
        <v>42308</v>
      </c>
      <c r="B439" s="60">
        <v>50</v>
      </c>
      <c r="C439" s="11" t="s">
        <v>362</v>
      </c>
      <c r="D439" s="1">
        <v>1980</v>
      </c>
      <c r="F439" s="11" t="s">
        <v>64</v>
      </c>
      <c r="G439" s="1">
        <v>1150</v>
      </c>
      <c r="H439" s="1">
        <v>1</v>
      </c>
      <c r="O439" s="11" t="s">
        <v>745</v>
      </c>
      <c r="P439" s="1">
        <v>21000</v>
      </c>
      <c r="Q439" s="1">
        <v>450</v>
      </c>
    </row>
    <row r="440" spans="1:20" ht="12.75" hidden="1" customHeight="1" x14ac:dyDescent="0.2">
      <c r="A440" s="27">
        <v>42308</v>
      </c>
      <c r="B440" s="60">
        <v>100</v>
      </c>
      <c r="C440" s="11" t="s">
        <v>362</v>
      </c>
      <c r="D440" s="1">
        <v>1984</v>
      </c>
      <c r="F440" s="11" t="s">
        <v>67</v>
      </c>
      <c r="G440" s="1">
        <v>200</v>
      </c>
      <c r="H440" s="1">
        <v>1</v>
      </c>
      <c r="M440" s="165" t="s">
        <v>1335</v>
      </c>
      <c r="N440" s="164"/>
      <c r="O440" s="139" t="s">
        <v>535</v>
      </c>
      <c r="P440" s="139">
        <v>1200</v>
      </c>
      <c r="Q440" s="139">
        <v>250</v>
      </c>
      <c r="R440" s="139"/>
    </row>
    <row r="441" spans="1:20" ht="12.75" hidden="1" customHeight="1" x14ac:dyDescent="0.2">
      <c r="A441" s="27">
        <v>42331</v>
      </c>
      <c r="B441" s="60" t="s">
        <v>523</v>
      </c>
      <c r="C441" s="1" t="s">
        <v>371</v>
      </c>
      <c r="D441" s="11" t="s">
        <v>533</v>
      </c>
      <c r="F441" s="1" t="s">
        <v>83</v>
      </c>
      <c r="G441" s="1">
        <v>2600</v>
      </c>
      <c r="H441" s="1">
        <v>3</v>
      </c>
      <c r="O441" s="11" t="s">
        <v>556</v>
      </c>
      <c r="Q441" s="1">
        <v>1850</v>
      </c>
    </row>
    <row r="442" spans="1:20" ht="12.75" hidden="1" customHeight="1" x14ac:dyDescent="0.2">
      <c r="A442" s="27">
        <v>42346</v>
      </c>
      <c r="B442" s="60">
        <v>100000000</v>
      </c>
      <c r="C442" s="1" t="s">
        <v>372</v>
      </c>
      <c r="D442" s="11">
        <v>1946</v>
      </c>
      <c r="F442" s="1" t="s">
        <v>69</v>
      </c>
      <c r="G442" s="1">
        <v>500</v>
      </c>
      <c r="H442" s="1">
        <v>3</v>
      </c>
      <c r="O442" s="11" t="s">
        <v>952</v>
      </c>
      <c r="Q442" s="1">
        <v>350</v>
      </c>
    </row>
    <row r="443" spans="1:20" ht="12.75" hidden="1" customHeight="1" x14ac:dyDescent="0.2">
      <c r="A443" s="27">
        <v>42346</v>
      </c>
      <c r="B443" s="60">
        <v>1000000</v>
      </c>
      <c r="C443" s="1" t="s">
        <v>373</v>
      </c>
      <c r="D443" s="11">
        <v>1946</v>
      </c>
      <c r="F443" s="1" t="s">
        <v>69</v>
      </c>
      <c r="G443" s="1">
        <v>1000</v>
      </c>
      <c r="H443" s="1">
        <v>8</v>
      </c>
      <c r="O443" s="11" t="s">
        <v>805</v>
      </c>
      <c r="Q443" s="1">
        <v>-1850</v>
      </c>
    </row>
    <row r="444" spans="1:20" ht="12.75" hidden="1" customHeight="1" x14ac:dyDescent="0.2">
      <c r="A444" s="27">
        <v>42346</v>
      </c>
      <c r="B444" s="60">
        <v>5</v>
      </c>
      <c r="C444" s="1" t="s">
        <v>371</v>
      </c>
      <c r="D444" s="11">
        <v>1939</v>
      </c>
      <c r="F444" s="1" t="s">
        <v>67</v>
      </c>
      <c r="G444" s="1">
        <v>400</v>
      </c>
      <c r="H444" s="1">
        <v>8</v>
      </c>
      <c r="O444" s="1" t="s">
        <v>589</v>
      </c>
      <c r="Q444" s="1">
        <v>250</v>
      </c>
    </row>
    <row r="445" spans="1:20" ht="12.75" hidden="1" customHeight="1" x14ac:dyDescent="0.2">
      <c r="A445" s="27">
        <v>42346</v>
      </c>
      <c r="B445" s="60">
        <v>20</v>
      </c>
      <c r="C445" s="1" t="s">
        <v>371</v>
      </c>
      <c r="D445" s="11">
        <v>1930</v>
      </c>
      <c r="F445" s="1" t="s">
        <v>67</v>
      </c>
      <c r="G445" s="1">
        <v>1100</v>
      </c>
      <c r="H445" s="1">
        <v>2</v>
      </c>
      <c r="O445" s="11" t="s">
        <v>874</v>
      </c>
      <c r="P445" s="1">
        <v>6400</v>
      </c>
    </row>
    <row r="446" spans="1:20" ht="12.75" hidden="1" customHeight="1" x14ac:dyDescent="0.2">
      <c r="A446" s="27">
        <v>42346</v>
      </c>
      <c r="B446" s="60">
        <v>2</v>
      </c>
      <c r="C446" s="1" t="s">
        <v>369</v>
      </c>
      <c r="D446" s="11">
        <v>1920</v>
      </c>
      <c r="E446" s="11" t="s">
        <v>572</v>
      </c>
      <c r="F446" s="1" t="s">
        <v>62</v>
      </c>
      <c r="G446" s="1">
        <v>550</v>
      </c>
      <c r="H446" s="1">
        <v>2</v>
      </c>
      <c r="O446" s="11" t="s">
        <v>737</v>
      </c>
      <c r="Q446" s="1">
        <v>-200</v>
      </c>
    </row>
    <row r="447" spans="1:20" ht="12.75" hidden="1" customHeight="1" x14ac:dyDescent="0.2">
      <c r="A447" s="27">
        <v>42349</v>
      </c>
      <c r="B447" s="60">
        <v>100</v>
      </c>
      <c r="C447" s="1" t="s">
        <v>362</v>
      </c>
      <c r="D447" s="11">
        <v>1984</v>
      </c>
      <c r="E447" s="11"/>
      <c r="F447" s="1" t="s">
        <v>69</v>
      </c>
      <c r="G447" s="1">
        <v>900</v>
      </c>
      <c r="H447" s="1">
        <v>1</v>
      </c>
      <c r="O447" s="11" t="s">
        <v>745</v>
      </c>
      <c r="P447" s="1">
        <v>10000</v>
      </c>
      <c r="Q447" s="1">
        <v>250</v>
      </c>
    </row>
    <row r="448" spans="1:20" ht="12.75" hidden="1" customHeight="1" x14ac:dyDescent="0.2">
      <c r="A448" s="27">
        <v>42349</v>
      </c>
      <c r="B448" s="60">
        <v>500</v>
      </c>
      <c r="C448" s="1" t="s">
        <v>362</v>
      </c>
      <c r="D448" s="11">
        <v>1980</v>
      </c>
      <c r="E448" s="11"/>
      <c r="F448" s="1" t="s">
        <v>67</v>
      </c>
      <c r="G448" s="1">
        <v>1500</v>
      </c>
      <c r="H448" s="1">
        <v>0</v>
      </c>
      <c r="O448" s="11" t="s">
        <v>283</v>
      </c>
      <c r="Q448" s="1">
        <v>0</v>
      </c>
    </row>
    <row r="449" spans="1:22" ht="12.75" hidden="1" customHeight="1" x14ac:dyDescent="0.2">
      <c r="A449" s="27">
        <v>42349</v>
      </c>
      <c r="B449" s="60">
        <v>50</v>
      </c>
      <c r="C449" s="1" t="s">
        <v>362</v>
      </c>
      <c r="D449" s="11">
        <v>1983</v>
      </c>
      <c r="E449" s="11"/>
      <c r="F449" s="1" t="s">
        <v>67</v>
      </c>
      <c r="G449" s="1">
        <v>300</v>
      </c>
      <c r="H449" s="1">
        <v>0</v>
      </c>
      <c r="O449" s="11" t="s">
        <v>285</v>
      </c>
    </row>
    <row r="450" spans="1:22" ht="12.75" hidden="1" customHeight="1" x14ac:dyDescent="0.2">
      <c r="A450" s="27">
        <v>42354</v>
      </c>
      <c r="B450" s="60">
        <v>20</v>
      </c>
      <c r="C450" s="1" t="s">
        <v>371</v>
      </c>
      <c r="D450" s="1">
        <v>1930</v>
      </c>
      <c r="F450" s="1" t="s">
        <v>89</v>
      </c>
      <c r="G450" s="1">
        <v>550</v>
      </c>
      <c r="H450" s="1">
        <v>0</v>
      </c>
      <c r="M450" s="4">
        <v>2020</v>
      </c>
      <c r="O450" s="11" t="s">
        <v>350</v>
      </c>
      <c r="P450" s="1">
        <v>10000</v>
      </c>
      <c r="T450" s="1" t="s">
        <v>2026</v>
      </c>
    </row>
    <row r="451" spans="1:22" ht="12.75" hidden="1" customHeight="1" x14ac:dyDescent="0.2">
      <c r="A451" s="27">
        <v>42354</v>
      </c>
      <c r="B451" s="60">
        <v>20</v>
      </c>
      <c r="C451" s="1" t="s">
        <v>371</v>
      </c>
      <c r="D451" s="1">
        <v>1944</v>
      </c>
      <c r="E451" s="11" t="s">
        <v>414</v>
      </c>
      <c r="F451" s="1" t="s">
        <v>67</v>
      </c>
      <c r="G451" s="1">
        <v>350</v>
      </c>
      <c r="H451" s="1">
        <v>9</v>
      </c>
      <c r="O451" s="11" t="s">
        <v>535</v>
      </c>
    </row>
    <row r="452" spans="1:22" ht="12.75" hidden="1" customHeight="1" x14ac:dyDescent="0.2">
      <c r="A452" s="27">
        <v>42354</v>
      </c>
      <c r="B452" s="60">
        <v>100</v>
      </c>
      <c r="C452" s="1" t="s">
        <v>371</v>
      </c>
      <c r="D452" s="1">
        <v>1944</v>
      </c>
      <c r="E452" s="1" t="s">
        <v>423</v>
      </c>
      <c r="F452" s="1" t="s">
        <v>89</v>
      </c>
      <c r="G452" s="1">
        <v>450</v>
      </c>
      <c r="H452" s="1">
        <v>3</v>
      </c>
      <c r="O452" s="11" t="s">
        <v>556</v>
      </c>
      <c r="Q452" s="1">
        <v>-750</v>
      </c>
    </row>
    <row r="453" spans="1:22" ht="12.75" hidden="1" customHeight="1" x14ac:dyDescent="0.2">
      <c r="A453" s="27">
        <v>42364</v>
      </c>
      <c r="B453" s="60">
        <v>20</v>
      </c>
      <c r="C453" s="11" t="s">
        <v>375</v>
      </c>
      <c r="D453" s="1">
        <v>1920</v>
      </c>
      <c r="F453" s="11" t="s">
        <v>69</v>
      </c>
      <c r="G453" s="1">
        <v>600</v>
      </c>
      <c r="H453" s="1">
        <v>5</v>
      </c>
      <c r="O453" s="11" t="s">
        <v>952</v>
      </c>
    </row>
    <row r="454" spans="1:22" ht="12.75" hidden="1" customHeight="1" x14ac:dyDescent="0.2">
      <c r="A454" s="27">
        <v>42364</v>
      </c>
      <c r="B454" s="60">
        <v>50</v>
      </c>
      <c r="C454" s="11" t="s">
        <v>375</v>
      </c>
      <c r="D454" s="1">
        <v>1920</v>
      </c>
      <c r="F454" s="11" t="s">
        <v>69</v>
      </c>
      <c r="G454" s="1">
        <v>1400</v>
      </c>
      <c r="H454" s="1">
        <v>6</v>
      </c>
      <c r="O454" s="11" t="s">
        <v>805</v>
      </c>
    </row>
    <row r="455" spans="1:22" ht="12.75" hidden="1" customHeight="1" x14ac:dyDescent="0.2">
      <c r="A455" s="27">
        <v>42364</v>
      </c>
      <c r="B455" s="60">
        <v>2</v>
      </c>
      <c r="C455" s="11" t="s">
        <v>369</v>
      </c>
      <c r="D455" s="1">
        <v>1920</v>
      </c>
      <c r="E455" s="1" t="s">
        <v>391</v>
      </c>
      <c r="F455" s="11" t="s">
        <v>83</v>
      </c>
      <c r="G455" s="1">
        <v>350</v>
      </c>
      <c r="H455" s="1">
        <v>6</v>
      </c>
      <c r="O455" s="11" t="s">
        <v>966</v>
      </c>
      <c r="Q455" s="1">
        <v>50</v>
      </c>
    </row>
    <row r="456" spans="1:22" ht="16.5" hidden="1" customHeight="1" x14ac:dyDescent="0.25">
      <c r="A456" s="27">
        <v>42364</v>
      </c>
      <c r="B456" s="60">
        <v>10</v>
      </c>
      <c r="C456" s="11" t="s">
        <v>369</v>
      </c>
      <c r="D456" s="1">
        <v>1920</v>
      </c>
      <c r="F456" s="11" t="s">
        <v>67</v>
      </c>
      <c r="G456" s="1">
        <v>400</v>
      </c>
      <c r="H456" s="1">
        <v>4</v>
      </c>
      <c r="I456" s="17">
        <v>29250</v>
      </c>
      <c r="J456" s="1">
        <v>9</v>
      </c>
      <c r="O456" s="11" t="s">
        <v>589</v>
      </c>
    </row>
    <row r="457" spans="1:22" ht="16.5" hidden="1" customHeight="1" x14ac:dyDescent="0.25">
      <c r="A457" s="27">
        <v>42373</v>
      </c>
      <c r="B457" s="47" t="s">
        <v>754</v>
      </c>
      <c r="C457" s="11" t="s">
        <v>371</v>
      </c>
      <c r="D457" s="1">
        <v>1945</v>
      </c>
      <c r="E457" s="11"/>
      <c r="F457" s="1" t="s">
        <v>558</v>
      </c>
      <c r="G457" s="1">
        <v>3400</v>
      </c>
      <c r="H457" s="1">
        <v>1</v>
      </c>
      <c r="I457" s="18">
        <v>317430</v>
      </c>
      <c r="J457" s="1">
        <v>41</v>
      </c>
      <c r="O457" s="11" t="s">
        <v>874</v>
      </c>
      <c r="Q457" s="1">
        <v>400</v>
      </c>
    </row>
    <row r="458" spans="1:22" ht="12.75" hidden="1" customHeight="1" x14ac:dyDescent="0.2">
      <c r="A458" s="27">
        <v>42373</v>
      </c>
      <c r="B458" s="60">
        <v>200</v>
      </c>
      <c r="C458" s="1" t="s">
        <v>362</v>
      </c>
      <c r="D458" s="11">
        <v>2007</v>
      </c>
      <c r="E458" s="11"/>
      <c r="F458" s="1" t="s">
        <v>62</v>
      </c>
      <c r="G458" s="1">
        <v>450</v>
      </c>
      <c r="H458" s="1">
        <v>5</v>
      </c>
      <c r="O458" s="11" t="s">
        <v>879</v>
      </c>
    </row>
    <row r="459" spans="1:22" ht="12.75" hidden="1" customHeight="1" x14ac:dyDescent="0.2">
      <c r="A459" s="27">
        <v>42375</v>
      </c>
      <c r="B459" s="60" t="s">
        <v>760</v>
      </c>
      <c r="C459" s="1" t="s">
        <v>371</v>
      </c>
      <c r="D459" s="11" t="s">
        <v>533</v>
      </c>
      <c r="E459" s="11" t="s">
        <v>762</v>
      </c>
      <c r="F459" s="1" t="s">
        <v>83</v>
      </c>
      <c r="G459" s="1">
        <v>2500</v>
      </c>
      <c r="H459" s="1">
        <v>0</v>
      </c>
      <c r="L459" s="30"/>
      <c r="O459" s="11" t="s">
        <v>978</v>
      </c>
      <c r="U459" s="1"/>
    </row>
    <row r="460" spans="1:22" ht="12.75" hidden="1" customHeight="1" x14ac:dyDescent="0.2">
      <c r="A460" s="27">
        <v>42385</v>
      </c>
      <c r="B460" s="47" t="s">
        <v>759</v>
      </c>
      <c r="C460" s="11" t="s">
        <v>371</v>
      </c>
      <c r="D460" s="1">
        <v>1945</v>
      </c>
      <c r="F460" s="1" t="s">
        <v>136</v>
      </c>
      <c r="G460" s="1">
        <v>2800</v>
      </c>
      <c r="H460" s="1">
        <v>0</v>
      </c>
      <c r="L460" s="30"/>
      <c r="O460" s="11" t="s">
        <v>981</v>
      </c>
      <c r="V460" s="134"/>
    </row>
    <row r="461" spans="1:22" ht="12.75" hidden="1" customHeight="1" x14ac:dyDescent="0.2">
      <c r="A461" s="27">
        <v>42385</v>
      </c>
      <c r="B461" s="60">
        <v>100</v>
      </c>
      <c r="C461" s="1" t="s">
        <v>362</v>
      </c>
      <c r="D461" s="1">
        <v>1949</v>
      </c>
      <c r="F461" s="1" t="s">
        <v>67</v>
      </c>
      <c r="G461" s="1">
        <v>800</v>
      </c>
      <c r="H461" s="1">
        <v>1</v>
      </c>
      <c r="L461" s="30"/>
      <c r="M461" s="493"/>
      <c r="N461" s="494"/>
      <c r="O461" s="495" t="s">
        <v>982</v>
      </c>
      <c r="P461" s="135"/>
      <c r="Q461" s="135"/>
      <c r="R461" s="135"/>
    </row>
    <row r="462" spans="1:22" ht="12.75" hidden="1" customHeight="1" x14ac:dyDescent="0.2">
      <c r="A462" s="27">
        <v>42385</v>
      </c>
      <c r="B462" s="60">
        <v>100</v>
      </c>
      <c r="C462" s="1" t="s">
        <v>362</v>
      </c>
      <c r="D462" s="1">
        <v>1984</v>
      </c>
      <c r="F462" s="1" t="s">
        <v>62</v>
      </c>
      <c r="G462" s="1">
        <v>400</v>
      </c>
      <c r="H462" s="1">
        <v>1</v>
      </c>
      <c r="M462" s="7" t="s">
        <v>2027</v>
      </c>
      <c r="O462" s="1" t="s">
        <v>350</v>
      </c>
      <c r="P462" s="1">
        <v>13000</v>
      </c>
      <c r="Q462" s="1">
        <v>550</v>
      </c>
    </row>
    <row r="463" spans="1:22" ht="12.75" hidden="1" customHeight="1" x14ac:dyDescent="0.2">
      <c r="A463" s="27">
        <v>42413</v>
      </c>
      <c r="B463" s="60">
        <v>2</v>
      </c>
      <c r="C463" s="1" t="s">
        <v>369</v>
      </c>
      <c r="D463" s="1">
        <v>1914</v>
      </c>
      <c r="F463" s="1" t="s">
        <v>62</v>
      </c>
      <c r="G463" s="1">
        <v>3600</v>
      </c>
      <c r="H463" s="1">
        <v>7</v>
      </c>
      <c r="O463" s="1" t="s">
        <v>535</v>
      </c>
      <c r="Q463" s="1">
        <v>-200</v>
      </c>
    </row>
    <row r="464" spans="1:22" ht="12.75" hidden="1" customHeight="1" x14ac:dyDescent="0.2">
      <c r="A464" s="27">
        <v>42413</v>
      </c>
      <c r="B464" s="60">
        <v>5</v>
      </c>
      <c r="C464" s="1" t="s">
        <v>369</v>
      </c>
      <c r="D464" s="1">
        <v>1919</v>
      </c>
      <c r="E464" s="1" t="s">
        <v>420</v>
      </c>
      <c r="F464" s="1" t="s">
        <v>83</v>
      </c>
      <c r="G464" s="1">
        <v>5000</v>
      </c>
      <c r="H464" s="1">
        <v>1</v>
      </c>
    </row>
    <row r="465" spans="1:23" ht="12.75" hidden="1" customHeight="1" x14ac:dyDescent="0.2">
      <c r="A465" s="27">
        <v>42413</v>
      </c>
      <c r="B465" s="60">
        <v>50</v>
      </c>
      <c r="C465" s="1" t="s">
        <v>369</v>
      </c>
      <c r="D465" s="1">
        <v>1920</v>
      </c>
      <c r="F465" s="1" t="s">
        <v>136</v>
      </c>
      <c r="G465" s="1">
        <v>1200</v>
      </c>
      <c r="H465" s="1">
        <v>6</v>
      </c>
    </row>
    <row r="466" spans="1:23" ht="12.75" hidden="1" customHeight="1" x14ac:dyDescent="0.2">
      <c r="A466" s="27">
        <v>42413</v>
      </c>
      <c r="B466" s="60">
        <v>500</v>
      </c>
      <c r="C466" s="1" t="s">
        <v>369</v>
      </c>
      <c r="D466" s="1">
        <v>1923</v>
      </c>
      <c r="F466" s="1" t="s">
        <v>71</v>
      </c>
      <c r="G466" s="1">
        <v>4000</v>
      </c>
      <c r="H466" s="1">
        <v>6</v>
      </c>
    </row>
    <row r="467" spans="1:23" ht="12.75" hidden="1" customHeight="1" x14ac:dyDescent="0.2">
      <c r="A467" s="27">
        <v>42413</v>
      </c>
      <c r="B467" s="60">
        <v>10000000</v>
      </c>
      <c r="C467" s="1" t="s">
        <v>374</v>
      </c>
      <c r="D467" s="1">
        <v>1946</v>
      </c>
      <c r="E467" s="1" t="s">
        <v>815</v>
      </c>
      <c r="F467" s="1" t="s">
        <v>62</v>
      </c>
      <c r="G467" s="1">
        <v>4000</v>
      </c>
      <c r="H467" s="1">
        <v>2</v>
      </c>
    </row>
    <row r="468" spans="1:23" ht="12.75" hidden="1" customHeight="1" x14ac:dyDescent="0.2">
      <c r="A468" s="27">
        <v>42413</v>
      </c>
      <c r="B468" s="60">
        <v>500</v>
      </c>
      <c r="C468" s="1" t="s">
        <v>362</v>
      </c>
      <c r="D468" s="1">
        <v>1990</v>
      </c>
      <c r="F468" s="1" t="s">
        <v>365</v>
      </c>
      <c r="G468" s="1">
        <v>1000</v>
      </c>
      <c r="H468" s="1">
        <v>2</v>
      </c>
    </row>
    <row r="469" spans="1:23" ht="12.75" hidden="1" customHeight="1" x14ac:dyDescent="0.2">
      <c r="A469" s="27">
        <v>42414</v>
      </c>
      <c r="B469" s="60">
        <v>100</v>
      </c>
      <c r="C469" s="1" t="s">
        <v>362</v>
      </c>
      <c r="D469" s="1">
        <v>1848</v>
      </c>
      <c r="F469" s="1" t="s">
        <v>715</v>
      </c>
      <c r="G469" s="1">
        <v>34000</v>
      </c>
      <c r="H469" s="1">
        <v>4</v>
      </c>
    </row>
    <row r="470" spans="1:23" ht="12.75" hidden="1" customHeight="1" x14ac:dyDescent="0.2">
      <c r="A470" s="27">
        <v>42414</v>
      </c>
      <c r="B470" s="60">
        <v>100000000</v>
      </c>
      <c r="C470" s="1" t="s">
        <v>373</v>
      </c>
      <c r="D470" s="1">
        <v>1946</v>
      </c>
      <c r="F470" s="1" t="s">
        <v>395</v>
      </c>
      <c r="G470" s="1">
        <v>4500</v>
      </c>
      <c r="H470" s="1">
        <v>0</v>
      </c>
    </row>
    <row r="471" spans="1:23" ht="12.75" hidden="1" customHeight="1" x14ac:dyDescent="0.2">
      <c r="A471" s="27">
        <v>42437</v>
      </c>
      <c r="B471" s="60">
        <v>200</v>
      </c>
      <c r="C471" s="1" t="s">
        <v>362</v>
      </c>
      <c r="D471" s="1">
        <v>2005</v>
      </c>
      <c r="F471" s="1" t="s">
        <v>62</v>
      </c>
      <c r="G471" s="1">
        <v>450</v>
      </c>
      <c r="H471" s="1">
        <v>5</v>
      </c>
      <c r="W471" s="19"/>
    </row>
    <row r="472" spans="1:23" ht="12.75" hidden="1" customHeight="1" x14ac:dyDescent="0.2">
      <c r="A472" s="27">
        <v>42437</v>
      </c>
      <c r="B472" s="60">
        <v>200</v>
      </c>
      <c r="C472" s="1" t="s">
        <v>362</v>
      </c>
      <c r="D472" s="1">
        <v>2006</v>
      </c>
      <c r="F472" s="1" t="s">
        <v>62</v>
      </c>
      <c r="G472" s="1">
        <v>550</v>
      </c>
      <c r="H472" s="1">
        <v>7</v>
      </c>
      <c r="W472" s="19"/>
    </row>
    <row r="473" spans="1:23" ht="12.75" hidden="1" customHeight="1" x14ac:dyDescent="0.2">
      <c r="A473" s="27">
        <v>42437</v>
      </c>
      <c r="B473" s="60">
        <v>200</v>
      </c>
      <c r="C473" s="1" t="s">
        <v>362</v>
      </c>
      <c r="D473" s="1">
        <v>2007</v>
      </c>
      <c r="F473" s="1" t="s">
        <v>62</v>
      </c>
      <c r="G473" s="1">
        <v>450</v>
      </c>
      <c r="H473" s="1">
        <v>2</v>
      </c>
    </row>
    <row r="474" spans="1:23" ht="12.75" hidden="1" customHeight="1" x14ac:dyDescent="0.2">
      <c r="A474" s="27">
        <v>42444</v>
      </c>
      <c r="B474" s="60">
        <v>5</v>
      </c>
      <c r="C474" s="1" t="s">
        <v>362</v>
      </c>
      <c r="D474" s="1">
        <v>1848</v>
      </c>
      <c r="E474" s="1" t="s">
        <v>2008</v>
      </c>
      <c r="F474" s="1" t="s">
        <v>83</v>
      </c>
      <c r="G474" s="1">
        <v>3700</v>
      </c>
      <c r="H474" s="1">
        <v>7</v>
      </c>
      <c r="T474" s="4"/>
      <c r="U474" s="1" t="s">
        <v>734</v>
      </c>
      <c r="V474" s="1"/>
      <c r="W474" s="11" t="s">
        <v>1363</v>
      </c>
    </row>
    <row r="475" spans="1:23" ht="12.75" hidden="1" customHeight="1" x14ac:dyDescent="0.25">
      <c r="A475" s="27">
        <v>42450</v>
      </c>
      <c r="B475" s="1"/>
      <c r="C475" s="41" t="s">
        <v>508</v>
      </c>
      <c r="E475" s="1" t="s">
        <v>509</v>
      </c>
      <c r="G475" s="1">
        <v>1000</v>
      </c>
      <c r="H475" s="1">
        <v>7</v>
      </c>
      <c r="T475" s="1">
        <v>2012</v>
      </c>
      <c r="U475" s="18">
        <v>80050</v>
      </c>
      <c r="V475" s="1">
        <v>19</v>
      </c>
    </row>
    <row r="476" spans="1:23" ht="12.75" hidden="1" customHeight="1" x14ac:dyDescent="0.25">
      <c r="A476" s="27">
        <v>42450</v>
      </c>
      <c r="B476" s="60">
        <v>2</v>
      </c>
      <c r="C476" s="1" t="s">
        <v>369</v>
      </c>
      <c r="D476" s="1">
        <v>1920</v>
      </c>
      <c r="E476" s="11" t="s">
        <v>572</v>
      </c>
      <c r="F476" s="1" t="s">
        <v>67</v>
      </c>
      <c r="G476" s="1">
        <v>300</v>
      </c>
      <c r="H476" s="1">
        <v>3</v>
      </c>
      <c r="L476" s="1"/>
      <c r="M476" s="4" t="s">
        <v>273</v>
      </c>
      <c r="N476" s="60" t="s">
        <v>810</v>
      </c>
      <c r="O476" s="11" t="s">
        <v>813</v>
      </c>
      <c r="P476" s="1" t="s">
        <v>811</v>
      </c>
      <c r="Q476" s="11" t="s">
        <v>812</v>
      </c>
      <c r="R476" s="11" t="s">
        <v>814</v>
      </c>
      <c r="T476" s="1">
        <v>2013</v>
      </c>
      <c r="U476" s="18">
        <v>86550</v>
      </c>
      <c r="V476" s="1" t="s">
        <v>735</v>
      </c>
    </row>
    <row r="477" spans="1:23" ht="12.75" hidden="1" customHeight="1" x14ac:dyDescent="0.25">
      <c r="A477" s="27">
        <v>42450</v>
      </c>
      <c r="B477" s="60">
        <v>5</v>
      </c>
      <c r="C477" s="1" t="s">
        <v>371</v>
      </c>
      <c r="D477" s="1">
        <v>1944</v>
      </c>
      <c r="F477" s="1" t="s">
        <v>69</v>
      </c>
      <c r="G477" s="1">
        <v>700</v>
      </c>
      <c r="H477" s="1">
        <v>6</v>
      </c>
      <c r="L477" s="1">
        <v>2014</v>
      </c>
      <c r="M477" s="4">
        <v>202000</v>
      </c>
      <c r="N477" s="60">
        <v>11000</v>
      </c>
      <c r="O477" s="1">
        <v>9400</v>
      </c>
      <c r="P477" s="128">
        <v>18.399999999999999</v>
      </c>
      <c r="Q477" s="128">
        <v>21.5</v>
      </c>
      <c r="R477" s="1">
        <v>6.5</v>
      </c>
      <c r="T477" s="1">
        <v>2014</v>
      </c>
      <c r="U477" s="18">
        <v>202050</v>
      </c>
      <c r="V477" s="1" t="s">
        <v>733</v>
      </c>
    </row>
    <row r="478" spans="1:23" ht="12.75" hidden="1" customHeight="1" x14ac:dyDescent="0.25">
      <c r="A478" s="27">
        <v>42450</v>
      </c>
      <c r="B478" s="60">
        <v>100000</v>
      </c>
      <c r="C478" s="1" t="s">
        <v>371</v>
      </c>
      <c r="D478" s="1">
        <v>1945</v>
      </c>
      <c r="F478" s="1" t="s">
        <v>69</v>
      </c>
      <c r="G478" s="1">
        <v>550</v>
      </c>
      <c r="H478" s="1">
        <v>6</v>
      </c>
      <c r="L478" s="1">
        <v>2015</v>
      </c>
      <c r="M478" s="4">
        <v>317000</v>
      </c>
      <c r="N478" s="60">
        <v>24000</v>
      </c>
      <c r="O478" s="1">
        <v>20100</v>
      </c>
      <c r="P478" s="128">
        <v>13.3</v>
      </c>
      <c r="Q478" s="128">
        <v>15.8</v>
      </c>
      <c r="R478" s="1">
        <v>5.7</v>
      </c>
      <c r="T478" s="1">
        <v>2015</v>
      </c>
      <c r="U478" s="18">
        <v>317430</v>
      </c>
      <c r="V478" s="1">
        <v>41</v>
      </c>
    </row>
    <row r="479" spans="1:23" ht="12.75" hidden="1" customHeight="1" x14ac:dyDescent="0.25">
      <c r="A479" s="27">
        <v>42450</v>
      </c>
      <c r="B479" s="60">
        <v>100000</v>
      </c>
      <c r="C479" s="1" t="s">
        <v>373</v>
      </c>
      <c r="D479" s="1">
        <v>1946</v>
      </c>
      <c r="F479" s="1" t="s">
        <v>62</v>
      </c>
      <c r="G479" s="1">
        <v>500</v>
      </c>
      <c r="H479" s="1">
        <v>1</v>
      </c>
      <c r="L479" s="1">
        <v>2016</v>
      </c>
      <c r="M479" s="4">
        <v>249000</v>
      </c>
      <c r="N479" s="60">
        <v>27100</v>
      </c>
      <c r="O479" s="1">
        <v>22200</v>
      </c>
      <c r="P479" s="128">
        <v>9.1999999999999993</v>
      </c>
      <c r="Q479" s="128">
        <v>11.2</v>
      </c>
      <c r="R479" s="1">
        <v>5.0999999999999996</v>
      </c>
      <c r="T479" s="1">
        <v>2016</v>
      </c>
      <c r="U479" s="18">
        <v>248700</v>
      </c>
      <c r="V479" s="1">
        <v>27</v>
      </c>
    </row>
    <row r="480" spans="1:23" ht="16.5" hidden="1" customHeight="1" x14ac:dyDescent="0.25">
      <c r="A480" s="27">
        <v>42455</v>
      </c>
      <c r="B480" s="60" t="s">
        <v>759</v>
      </c>
      <c r="C480" s="11" t="s">
        <v>371</v>
      </c>
      <c r="D480" s="1">
        <v>1945</v>
      </c>
      <c r="E480" s="11"/>
      <c r="F480" s="11" t="s">
        <v>763</v>
      </c>
      <c r="G480" s="1">
        <v>3200</v>
      </c>
      <c r="H480" s="1">
        <v>2</v>
      </c>
      <c r="I480" s="17">
        <v>79050</v>
      </c>
      <c r="J480" s="1">
        <v>9</v>
      </c>
      <c r="L480" s="1">
        <v>2017</v>
      </c>
      <c r="M480" s="4">
        <v>228000</v>
      </c>
      <c r="N480" s="60">
        <v>31200</v>
      </c>
      <c r="O480" s="1">
        <v>25800</v>
      </c>
      <c r="P480" s="128">
        <v>7.3</v>
      </c>
      <c r="Q480" s="128">
        <v>8.8000000000000007</v>
      </c>
      <c r="R480" s="1">
        <v>4.5999999999999996</v>
      </c>
      <c r="T480" s="1">
        <v>2017</v>
      </c>
      <c r="U480" s="18">
        <v>228120</v>
      </c>
      <c r="V480" s="1">
        <v>28</v>
      </c>
    </row>
    <row r="481" spans="1:23" ht="12.75" hidden="1" customHeight="1" x14ac:dyDescent="0.25">
      <c r="A481" s="27">
        <v>42492</v>
      </c>
      <c r="B481" s="60">
        <v>200</v>
      </c>
      <c r="C481" s="11" t="s">
        <v>362</v>
      </c>
      <c r="D481" s="1">
        <v>2003</v>
      </c>
      <c r="E481" s="11"/>
      <c r="F481" s="11" t="s">
        <v>67</v>
      </c>
      <c r="G481" s="1">
        <v>450</v>
      </c>
      <c r="H481" s="1">
        <v>0</v>
      </c>
      <c r="L481" s="1">
        <v>2018</v>
      </c>
      <c r="M481" s="4">
        <v>282000</v>
      </c>
      <c r="N481" s="60">
        <v>26800</v>
      </c>
      <c r="O481" s="1">
        <v>22500</v>
      </c>
      <c r="P481" s="128">
        <v>10.5</v>
      </c>
      <c r="Q481" s="128">
        <v>12.5</v>
      </c>
      <c r="R481" s="1">
        <v>4.4000000000000004</v>
      </c>
      <c r="T481" s="1">
        <v>2018</v>
      </c>
      <c r="U481" s="18">
        <v>282450</v>
      </c>
      <c r="V481" s="1">
        <v>41</v>
      </c>
    </row>
    <row r="482" spans="1:23" ht="12.75" hidden="1" customHeight="1" x14ac:dyDescent="0.25">
      <c r="A482" s="27">
        <v>42499</v>
      </c>
      <c r="B482" s="60">
        <v>50</v>
      </c>
      <c r="C482" s="1" t="s">
        <v>362</v>
      </c>
      <c r="D482" s="1">
        <v>1989</v>
      </c>
      <c r="F482" s="1" t="s">
        <v>69</v>
      </c>
      <c r="G482" s="1">
        <v>700</v>
      </c>
      <c r="H482" s="1">
        <v>0</v>
      </c>
      <c r="K482" s="1" t="s">
        <v>761</v>
      </c>
      <c r="L482" s="24">
        <v>2019</v>
      </c>
      <c r="M482" s="4">
        <v>856000</v>
      </c>
      <c r="N482" s="60">
        <v>34600</v>
      </c>
      <c r="O482" s="1">
        <v>28200</v>
      </c>
      <c r="P482" s="128">
        <v>24.7</v>
      </c>
      <c r="Q482" s="128">
        <v>30.4</v>
      </c>
      <c r="R482" s="1">
        <v>4.3</v>
      </c>
      <c r="T482" s="324">
        <v>2019</v>
      </c>
      <c r="U482" s="18">
        <v>856460</v>
      </c>
      <c r="V482" s="324">
        <v>91</v>
      </c>
    </row>
    <row r="483" spans="1:23" ht="12.75" hidden="1" customHeight="1" x14ac:dyDescent="0.25">
      <c r="A483" s="27">
        <v>42500</v>
      </c>
      <c r="B483" s="60">
        <v>100</v>
      </c>
      <c r="C483" s="1" t="s">
        <v>362</v>
      </c>
      <c r="D483" s="1">
        <v>1947</v>
      </c>
      <c r="F483" s="1" t="s">
        <v>71</v>
      </c>
      <c r="G483" s="1">
        <v>11000</v>
      </c>
      <c r="H483" s="1">
        <v>8</v>
      </c>
      <c r="L483" s="24">
        <v>2020</v>
      </c>
      <c r="M483" s="4" t="s">
        <v>2028</v>
      </c>
      <c r="N483" s="60">
        <v>18400</v>
      </c>
      <c r="O483" s="1">
        <v>14700</v>
      </c>
      <c r="P483" s="496">
        <v>35.9</v>
      </c>
      <c r="Q483" s="496">
        <v>44.9</v>
      </c>
      <c r="R483" s="1">
        <v>4.0999999999999996</v>
      </c>
      <c r="T483" s="492">
        <v>2020</v>
      </c>
      <c r="U483" s="18">
        <v>660320</v>
      </c>
      <c r="V483" s="492">
        <v>81</v>
      </c>
      <c r="W483" s="492">
        <v>32</v>
      </c>
    </row>
    <row r="484" spans="1:23" ht="12.75" hidden="1" customHeight="1" x14ac:dyDescent="0.2">
      <c r="A484" s="27">
        <v>42500</v>
      </c>
      <c r="B484" s="60">
        <v>100000</v>
      </c>
      <c r="C484" s="1" t="s">
        <v>373</v>
      </c>
      <c r="D484" s="1">
        <v>1946</v>
      </c>
      <c r="F484" s="1" t="s">
        <v>65</v>
      </c>
      <c r="G484" s="1">
        <v>1500</v>
      </c>
      <c r="H484" s="1">
        <v>1.5</v>
      </c>
      <c r="L484" s="30"/>
      <c r="S484" s="11"/>
      <c r="U484" s="19"/>
    </row>
    <row r="485" spans="1:23" ht="16.5" hidden="1" customHeight="1" x14ac:dyDescent="0.25">
      <c r="A485" s="27">
        <v>42500</v>
      </c>
      <c r="B485" s="60">
        <v>10000000</v>
      </c>
      <c r="C485" s="1" t="s">
        <v>373</v>
      </c>
      <c r="D485" s="1">
        <v>1946</v>
      </c>
      <c r="F485" s="1" t="s">
        <v>395</v>
      </c>
      <c r="G485" s="1">
        <v>2400</v>
      </c>
      <c r="H485" s="1">
        <v>2</v>
      </c>
      <c r="I485" s="17">
        <v>16050</v>
      </c>
      <c r="J485" s="1">
        <v>3</v>
      </c>
    </row>
    <row r="486" spans="1:23" ht="12.75" hidden="1" customHeight="1" x14ac:dyDescent="0.2">
      <c r="A486" s="27">
        <v>42572</v>
      </c>
      <c r="B486" s="60">
        <v>100</v>
      </c>
      <c r="C486" s="1" t="s">
        <v>362</v>
      </c>
      <c r="D486" s="1">
        <v>1989</v>
      </c>
      <c r="F486" s="1" t="s">
        <v>395</v>
      </c>
      <c r="G486" s="1">
        <v>750</v>
      </c>
      <c r="H486" s="1">
        <v>5</v>
      </c>
      <c r="L486" s="166"/>
      <c r="P486" s="128"/>
      <c r="Q486" s="128"/>
      <c r="S486" s="11"/>
      <c r="U486" s="19"/>
    </row>
    <row r="487" spans="1:23" ht="12.75" hidden="1" customHeight="1" x14ac:dyDescent="0.2">
      <c r="A487" s="27">
        <v>42575</v>
      </c>
      <c r="B487" s="60">
        <v>100</v>
      </c>
      <c r="C487" s="1" t="s">
        <v>362</v>
      </c>
      <c r="D487" s="1">
        <v>1984</v>
      </c>
      <c r="E487" s="11" t="s">
        <v>378</v>
      </c>
      <c r="F487" s="1" t="s">
        <v>62</v>
      </c>
      <c r="G487" s="1">
        <v>1300</v>
      </c>
      <c r="H487" s="1">
        <v>8</v>
      </c>
    </row>
    <row r="488" spans="1:23" ht="12.75" hidden="1" customHeight="1" x14ac:dyDescent="0.2">
      <c r="A488" s="27">
        <v>42575</v>
      </c>
      <c r="B488" s="60">
        <v>20</v>
      </c>
      <c r="C488" s="1" t="s">
        <v>362</v>
      </c>
      <c r="D488" s="1">
        <v>1975</v>
      </c>
      <c r="F488" s="1" t="s">
        <v>65</v>
      </c>
      <c r="G488" s="1">
        <v>1600</v>
      </c>
      <c r="H488" s="1">
        <v>4</v>
      </c>
      <c r="L488" s="30"/>
    </row>
    <row r="489" spans="1:23" ht="12.75" hidden="1" customHeight="1" x14ac:dyDescent="0.2">
      <c r="A489" s="27">
        <v>42575</v>
      </c>
      <c r="B489" s="60">
        <v>50</v>
      </c>
      <c r="C489" s="1" t="s">
        <v>362</v>
      </c>
      <c r="D489" s="1">
        <v>1989</v>
      </c>
      <c r="F489" s="1" t="s">
        <v>64</v>
      </c>
      <c r="G489" s="1">
        <v>1450</v>
      </c>
      <c r="H489" s="1">
        <v>3</v>
      </c>
      <c r="L489" s="30"/>
    </row>
    <row r="490" spans="1:23" ht="12.75" hidden="1" customHeight="1" x14ac:dyDescent="0.2">
      <c r="A490" s="27">
        <v>42575</v>
      </c>
      <c r="B490" s="60">
        <v>1000</v>
      </c>
      <c r="C490" s="1" t="s">
        <v>362</v>
      </c>
      <c r="D490" s="1">
        <v>1983</v>
      </c>
      <c r="E490" s="1" t="s">
        <v>803</v>
      </c>
      <c r="F490" s="1" t="s">
        <v>191</v>
      </c>
      <c r="G490" s="1">
        <v>2600</v>
      </c>
      <c r="H490" s="1">
        <v>3</v>
      </c>
      <c r="L490" s="30"/>
    </row>
    <row r="491" spans="1:23" ht="12.75" hidden="1" customHeight="1" x14ac:dyDescent="0.2">
      <c r="A491" s="27">
        <v>42590</v>
      </c>
      <c r="B491" s="60">
        <v>50</v>
      </c>
      <c r="C491" s="1" t="s">
        <v>362</v>
      </c>
      <c r="D491" s="1">
        <v>1986</v>
      </c>
      <c r="F491" s="1" t="s">
        <v>83</v>
      </c>
      <c r="G491" s="1">
        <v>600</v>
      </c>
      <c r="H491" s="1">
        <v>3</v>
      </c>
      <c r="L491" s="30"/>
      <c r="M491" s="27"/>
      <c r="N491" s="41"/>
      <c r="O491" s="11"/>
    </row>
    <row r="492" spans="1:23" ht="12.75" hidden="1" customHeight="1" x14ac:dyDescent="0.2">
      <c r="A492" s="27">
        <v>42590</v>
      </c>
      <c r="B492" s="60">
        <v>50</v>
      </c>
      <c r="C492" s="1" t="s">
        <v>362</v>
      </c>
      <c r="D492" s="1">
        <v>1986</v>
      </c>
      <c r="F492" s="1" t="s">
        <v>62</v>
      </c>
      <c r="G492" s="1">
        <v>800</v>
      </c>
      <c r="H492" s="1">
        <v>0</v>
      </c>
    </row>
    <row r="493" spans="1:23" ht="12.75" hidden="1" customHeight="1" x14ac:dyDescent="0.2">
      <c r="A493" s="27">
        <v>42606</v>
      </c>
      <c r="B493" s="60">
        <v>2</v>
      </c>
      <c r="C493" s="1" t="s">
        <v>369</v>
      </c>
      <c r="D493" s="1">
        <v>1920</v>
      </c>
      <c r="E493" s="1" t="s">
        <v>386</v>
      </c>
      <c r="F493" s="1" t="s">
        <v>62</v>
      </c>
      <c r="G493" s="1">
        <v>300</v>
      </c>
      <c r="H493" s="1">
        <v>3</v>
      </c>
    </row>
    <row r="494" spans="1:23" ht="12.75" hidden="1" customHeight="1" x14ac:dyDescent="0.2">
      <c r="A494" s="27">
        <v>42606</v>
      </c>
      <c r="B494" s="60">
        <v>10</v>
      </c>
      <c r="C494" s="1" t="s">
        <v>369</v>
      </c>
      <c r="D494" s="1">
        <v>1920</v>
      </c>
      <c r="F494" s="1" t="s">
        <v>191</v>
      </c>
      <c r="G494" s="1">
        <v>800</v>
      </c>
      <c r="H494" s="1">
        <v>8</v>
      </c>
    </row>
    <row r="495" spans="1:23" ht="12.75" hidden="1" customHeight="1" x14ac:dyDescent="0.2">
      <c r="A495" s="27">
        <v>42606</v>
      </c>
      <c r="B495" s="60">
        <v>100</v>
      </c>
      <c r="C495" s="1" t="s">
        <v>369</v>
      </c>
      <c r="D495" s="1">
        <v>1923</v>
      </c>
      <c r="E495" s="1" t="s">
        <v>27</v>
      </c>
      <c r="F495" s="1" t="s">
        <v>89</v>
      </c>
      <c r="G495" s="1">
        <v>100</v>
      </c>
      <c r="H495" s="1">
        <v>3</v>
      </c>
    </row>
    <row r="496" spans="1:23" ht="12.75" hidden="1" customHeight="1" x14ac:dyDescent="0.2">
      <c r="A496" s="27">
        <v>42606</v>
      </c>
      <c r="B496" s="60">
        <v>5</v>
      </c>
      <c r="C496" s="1" t="s">
        <v>362</v>
      </c>
      <c r="D496" s="1">
        <v>1848</v>
      </c>
      <c r="E496" s="1" t="s">
        <v>2008</v>
      </c>
      <c r="F496" s="1" t="s">
        <v>83</v>
      </c>
      <c r="G496" s="1">
        <v>3700</v>
      </c>
      <c r="H496" s="1">
        <v>3</v>
      </c>
    </row>
    <row r="497" spans="1:13" ht="12.75" hidden="1" customHeight="1" x14ac:dyDescent="0.2">
      <c r="A497" s="27">
        <v>42611</v>
      </c>
      <c r="B497" s="60">
        <v>500000</v>
      </c>
      <c r="C497" s="1" t="s">
        <v>374</v>
      </c>
      <c r="D497" s="1">
        <v>1946</v>
      </c>
      <c r="E497" s="1" t="s">
        <v>531</v>
      </c>
      <c r="F497" s="1" t="s">
        <v>191</v>
      </c>
      <c r="G497" s="1">
        <v>2300</v>
      </c>
      <c r="H497" s="1">
        <v>1</v>
      </c>
    </row>
    <row r="498" spans="1:13" ht="12.75" hidden="1" customHeight="1" x14ac:dyDescent="0.2">
      <c r="A498" s="27">
        <v>42621</v>
      </c>
      <c r="B498" s="60">
        <v>10</v>
      </c>
      <c r="C498" s="1" t="s">
        <v>362</v>
      </c>
      <c r="D498" s="1">
        <v>1962</v>
      </c>
      <c r="E498" s="1" t="s">
        <v>70</v>
      </c>
      <c r="F498" s="1" t="s">
        <v>67</v>
      </c>
      <c r="G498" s="1">
        <v>4600</v>
      </c>
      <c r="H498" s="1">
        <v>4</v>
      </c>
    </row>
    <row r="499" spans="1:13" ht="12.75" hidden="1" customHeight="1" x14ac:dyDescent="0.2">
      <c r="A499" s="27">
        <v>42621</v>
      </c>
      <c r="B499" s="60">
        <v>20</v>
      </c>
      <c r="C499" s="1" t="s">
        <v>362</v>
      </c>
      <c r="D499" s="1">
        <v>1980</v>
      </c>
      <c r="F499" s="1" t="s">
        <v>62</v>
      </c>
      <c r="G499" s="1">
        <v>950</v>
      </c>
      <c r="H499" s="1">
        <v>10</v>
      </c>
    </row>
    <row r="500" spans="1:13" ht="12.75" hidden="1" customHeight="1" x14ac:dyDescent="0.2">
      <c r="A500" s="27">
        <v>42621</v>
      </c>
      <c r="B500" s="60">
        <v>50</v>
      </c>
      <c r="C500" s="1" t="s">
        <v>362</v>
      </c>
      <c r="D500" s="1">
        <v>1986</v>
      </c>
      <c r="F500" s="1" t="s">
        <v>62</v>
      </c>
      <c r="G500" s="1">
        <v>800</v>
      </c>
      <c r="H500" s="1">
        <v>1</v>
      </c>
    </row>
    <row r="501" spans="1:13" ht="12.75" hidden="1" customHeight="1" x14ac:dyDescent="0.2">
      <c r="A501" s="27">
        <v>42621</v>
      </c>
      <c r="B501" s="60">
        <v>100</v>
      </c>
      <c r="C501" s="1" t="s">
        <v>362</v>
      </c>
      <c r="D501" s="1">
        <v>1949</v>
      </c>
      <c r="F501" s="1" t="s">
        <v>67</v>
      </c>
      <c r="G501" s="1">
        <v>800</v>
      </c>
      <c r="H501" s="1">
        <v>8</v>
      </c>
    </row>
    <row r="502" spans="1:13" ht="12.75" hidden="1" customHeight="1" x14ac:dyDescent="0.2">
      <c r="A502" s="27">
        <v>42621</v>
      </c>
      <c r="B502" s="60">
        <v>100</v>
      </c>
      <c r="C502" s="1" t="s">
        <v>362</v>
      </c>
      <c r="D502" s="1">
        <v>1984</v>
      </c>
      <c r="F502" s="1" t="s">
        <v>62</v>
      </c>
      <c r="G502" s="1">
        <v>400</v>
      </c>
      <c r="H502" s="1">
        <v>8</v>
      </c>
    </row>
    <row r="503" spans="1:13" ht="12.75" hidden="1" customHeight="1" x14ac:dyDescent="0.2">
      <c r="A503" s="27">
        <v>42621</v>
      </c>
      <c r="B503" s="60">
        <v>200</v>
      </c>
      <c r="C503" s="1" t="s">
        <v>362</v>
      </c>
      <c r="D503" s="1">
        <v>2006</v>
      </c>
      <c r="F503" s="1" t="s">
        <v>62</v>
      </c>
      <c r="G503" s="1">
        <v>550</v>
      </c>
      <c r="H503" s="1">
        <v>6</v>
      </c>
    </row>
    <row r="504" spans="1:13" ht="12.75" hidden="1" customHeight="1" x14ac:dyDescent="0.2">
      <c r="A504" s="27">
        <v>42621</v>
      </c>
      <c r="B504" s="60">
        <v>1000</v>
      </c>
      <c r="C504" s="1" t="s">
        <v>362</v>
      </c>
      <c r="D504" s="1">
        <v>1983</v>
      </c>
      <c r="E504" s="1" t="s">
        <v>863</v>
      </c>
      <c r="F504" s="1" t="s">
        <v>83</v>
      </c>
      <c r="G504" s="1">
        <v>2400</v>
      </c>
      <c r="H504" s="1">
        <v>1</v>
      </c>
    </row>
    <row r="505" spans="1:13" ht="12.75" hidden="1" customHeight="1" x14ac:dyDescent="0.2">
      <c r="A505" s="27">
        <v>42632</v>
      </c>
      <c r="B505" s="60">
        <v>10</v>
      </c>
      <c r="C505" s="1" t="s">
        <v>362</v>
      </c>
      <c r="D505" s="1">
        <v>1962</v>
      </c>
      <c r="F505" s="1" t="s">
        <v>64</v>
      </c>
      <c r="G505" s="1">
        <v>1400</v>
      </c>
      <c r="H505" s="1">
        <v>0</v>
      </c>
    </row>
    <row r="506" spans="1:13" ht="12.75" hidden="1" customHeight="1" x14ac:dyDescent="0.2">
      <c r="A506" s="27">
        <v>42632</v>
      </c>
      <c r="B506" s="60">
        <v>20</v>
      </c>
      <c r="C506" s="1" t="s">
        <v>362</v>
      </c>
      <c r="D506" s="1">
        <v>1975</v>
      </c>
      <c r="F506" s="1" t="s">
        <v>64</v>
      </c>
      <c r="G506" s="1">
        <v>1900</v>
      </c>
      <c r="H506" s="1">
        <v>0</v>
      </c>
      <c r="M506" s="27"/>
    </row>
    <row r="507" spans="1:13" ht="12.75" hidden="1" customHeight="1" x14ac:dyDescent="0.2">
      <c r="A507" s="27">
        <v>42632</v>
      </c>
      <c r="B507" s="60">
        <v>50</v>
      </c>
      <c r="C507" s="1" t="s">
        <v>362</v>
      </c>
      <c r="D507" s="1">
        <v>1989</v>
      </c>
      <c r="F507" s="1" t="s">
        <v>67</v>
      </c>
      <c r="G507" s="1">
        <v>250</v>
      </c>
      <c r="H507" s="1">
        <v>2</v>
      </c>
      <c r="M507" s="27"/>
    </row>
    <row r="508" spans="1:13" ht="12.75" hidden="1" customHeight="1" x14ac:dyDescent="0.2">
      <c r="A508" s="27">
        <v>42632</v>
      </c>
      <c r="B508" s="60">
        <v>100</v>
      </c>
      <c r="C508" s="1" t="s">
        <v>362</v>
      </c>
      <c r="D508" s="1">
        <v>1984</v>
      </c>
      <c r="E508" s="11" t="s">
        <v>378</v>
      </c>
      <c r="F508" s="1" t="s">
        <v>62</v>
      </c>
      <c r="G508" s="1">
        <v>1300</v>
      </c>
      <c r="H508" s="1">
        <v>2</v>
      </c>
      <c r="M508" s="27"/>
    </row>
    <row r="509" spans="1:13" ht="12.75" hidden="1" customHeight="1" x14ac:dyDescent="0.2">
      <c r="A509" s="27">
        <v>42632</v>
      </c>
      <c r="B509" s="60">
        <v>200</v>
      </c>
      <c r="C509" s="1" t="s">
        <v>362</v>
      </c>
      <c r="D509" s="1">
        <v>2005</v>
      </c>
      <c r="F509" s="1" t="s">
        <v>64</v>
      </c>
      <c r="G509" s="1">
        <v>1150</v>
      </c>
      <c r="H509" s="1">
        <v>0</v>
      </c>
    </row>
    <row r="510" spans="1:13" ht="12.75" hidden="1" customHeight="1" x14ac:dyDescent="0.2">
      <c r="A510" s="27">
        <v>42632</v>
      </c>
      <c r="B510" s="60">
        <v>500</v>
      </c>
      <c r="C510" s="1" t="s">
        <v>362</v>
      </c>
      <c r="D510" s="1">
        <v>1980</v>
      </c>
      <c r="F510" s="1" t="s">
        <v>62</v>
      </c>
      <c r="G510" s="1">
        <v>2500</v>
      </c>
      <c r="H510" s="1">
        <v>0</v>
      </c>
    </row>
    <row r="511" spans="1:13" ht="16.5" hidden="1" customHeight="1" x14ac:dyDescent="0.25">
      <c r="A511" s="27">
        <v>42632</v>
      </c>
      <c r="B511" s="60">
        <v>1000</v>
      </c>
      <c r="C511" s="1" t="s">
        <v>362</v>
      </c>
      <c r="D511" s="1">
        <v>1996</v>
      </c>
      <c r="E511" s="1" t="s">
        <v>880</v>
      </c>
      <c r="F511" s="1" t="s">
        <v>67</v>
      </c>
      <c r="G511" s="1">
        <v>2300</v>
      </c>
      <c r="H511" s="1">
        <v>0</v>
      </c>
      <c r="I511" s="17">
        <v>37600</v>
      </c>
      <c r="J511" s="24">
        <v>7</v>
      </c>
    </row>
    <row r="512" spans="1:13" ht="12.75" hidden="1" customHeight="1" x14ac:dyDescent="0.2">
      <c r="A512" s="27">
        <v>42655</v>
      </c>
      <c r="B512" s="60">
        <v>10</v>
      </c>
      <c r="C512" s="1" t="s">
        <v>362</v>
      </c>
      <c r="D512" s="1">
        <v>1960</v>
      </c>
      <c r="F512" s="1" t="s">
        <v>67</v>
      </c>
      <c r="G512" s="1">
        <v>400</v>
      </c>
      <c r="H512" s="1">
        <v>0</v>
      </c>
    </row>
    <row r="513" spans="1:10" ht="12.75" hidden="1" customHeight="1" x14ac:dyDescent="0.2">
      <c r="A513" s="27">
        <v>42655</v>
      </c>
      <c r="B513" s="60">
        <v>50</v>
      </c>
      <c r="C513" s="1" t="s">
        <v>362</v>
      </c>
      <c r="D513" s="1">
        <v>1980</v>
      </c>
      <c r="F513" s="1" t="s">
        <v>67</v>
      </c>
      <c r="G513" s="1">
        <v>350</v>
      </c>
      <c r="H513" s="1">
        <v>0</v>
      </c>
    </row>
    <row r="514" spans="1:10" ht="12.75" hidden="1" customHeight="1" x14ac:dyDescent="0.2">
      <c r="A514" s="27">
        <v>42655</v>
      </c>
      <c r="B514" s="60">
        <v>100</v>
      </c>
      <c r="C514" s="1" t="s">
        <v>362</v>
      </c>
      <c r="D514" s="1">
        <v>1962</v>
      </c>
      <c r="F514" s="1" t="s">
        <v>67</v>
      </c>
      <c r="G514" s="1">
        <v>600</v>
      </c>
      <c r="H514" s="1">
        <v>0</v>
      </c>
    </row>
    <row r="515" spans="1:10" ht="12.75" hidden="1" customHeight="1" x14ac:dyDescent="0.2">
      <c r="A515" s="27">
        <v>42655</v>
      </c>
      <c r="B515" s="60">
        <v>500</v>
      </c>
      <c r="C515" s="1" t="s">
        <v>362</v>
      </c>
      <c r="D515" s="1">
        <v>1969</v>
      </c>
      <c r="F515" s="1" t="s">
        <v>67</v>
      </c>
      <c r="G515" s="1">
        <v>1600</v>
      </c>
      <c r="H515" s="1">
        <v>1</v>
      </c>
    </row>
    <row r="516" spans="1:10" ht="12.75" hidden="1" customHeight="1" x14ac:dyDescent="0.2">
      <c r="A516" s="27">
        <v>42655</v>
      </c>
      <c r="B516" s="60">
        <v>500</v>
      </c>
      <c r="C516" s="1" t="s">
        <v>362</v>
      </c>
      <c r="D516" s="1">
        <v>1975</v>
      </c>
      <c r="F516" s="1" t="s">
        <v>67</v>
      </c>
      <c r="G516" s="1">
        <v>1350</v>
      </c>
      <c r="H516" s="1">
        <v>1</v>
      </c>
    </row>
    <row r="517" spans="1:10" ht="12.75" hidden="1" customHeight="1" x14ac:dyDescent="0.2">
      <c r="A517" s="27">
        <v>42655</v>
      </c>
      <c r="B517" s="60">
        <v>10</v>
      </c>
      <c r="C517" s="1" t="s">
        <v>369</v>
      </c>
      <c r="D517" s="1">
        <v>1904</v>
      </c>
      <c r="F517" s="1" t="s">
        <v>89</v>
      </c>
      <c r="G517" s="1">
        <v>1500</v>
      </c>
      <c r="H517" s="1">
        <v>5</v>
      </c>
    </row>
    <row r="518" spans="1:10" ht="12.75" hidden="1" customHeight="1" x14ac:dyDescent="0.2">
      <c r="A518" s="27">
        <v>42655</v>
      </c>
      <c r="B518" s="60">
        <v>100</v>
      </c>
      <c r="C518" s="1" t="s">
        <v>369</v>
      </c>
      <c r="D518" s="1">
        <v>1920</v>
      </c>
      <c r="F518" s="1" t="s">
        <v>67</v>
      </c>
      <c r="G518" s="1">
        <v>1000</v>
      </c>
      <c r="H518" s="1">
        <v>5</v>
      </c>
    </row>
    <row r="519" spans="1:10" ht="12.75" hidden="1" customHeight="1" x14ac:dyDescent="0.2">
      <c r="A519" s="27">
        <v>42666</v>
      </c>
      <c r="B519" s="60">
        <v>50</v>
      </c>
      <c r="C519" s="1" t="s">
        <v>371</v>
      </c>
      <c r="D519" s="1">
        <v>1945</v>
      </c>
      <c r="F519" s="1" t="s">
        <v>62</v>
      </c>
      <c r="G519" s="1">
        <v>2600</v>
      </c>
      <c r="H519" s="1">
        <v>3</v>
      </c>
    </row>
    <row r="520" spans="1:10" ht="12.75" hidden="1" customHeight="1" x14ac:dyDescent="0.2">
      <c r="A520" s="27">
        <v>42666</v>
      </c>
      <c r="B520" s="60">
        <v>500</v>
      </c>
      <c r="C520" s="1" t="s">
        <v>371</v>
      </c>
      <c r="D520" s="1">
        <v>1945</v>
      </c>
      <c r="F520" s="1" t="s">
        <v>62</v>
      </c>
      <c r="G520" s="1">
        <v>250</v>
      </c>
      <c r="H520" s="1">
        <v>3</v>
      </c>
    </row>
    <row r="521" spans="1:10" ht="12.75" hidden="1" customHeight="1" x14ac:dyDescent="0.2">
      <c r="A521" s="27">
        <v>42666</v>
      </c>
      <c r="B521" s="60">
        <v>500</v>
      </c>
      <c r="C521" s="1" t="s">
        <v>371</v>
      </c>
      <c r="D521" s="1">
        <v>1945</v>
      </c>
      <c r="E521" s="1" t="s">
        <v>575</v>
      </c>
      <c r="F521" s="1" t="s">
        <v>191</v>
      </c>
      <c r="G521" s="1">
        <v>700</v>
      </c>
      <c r="H521" s="1">
        <v>18</v>
      </c>
    </row>
    <row r="522" spans="1:10" ht="12.75" hidden="1" customHeight="1" x14ac:dyDescent="0.2">
      <c r="A522" s="27">
        <v>42666</v>
      </c>
      <c r="B522" s="60">
        <v>1000</v>
      </c>
      <c r="C522" s="1" t="s">
        <v>371</v>
      </c>
      <c r="D522" s="1">
        <v>1945</v>
      </c>
      <c r="E522" s="1" t="s">
        <v>387</v>
      </c>
      <c r="F522" s="1" t="s">
        <v>69</v>
      </c>
      <c r="G522" s="1">
        <v>700</v>
      </c>
      <c r="H522" s="1">
        <v>10</v>
      </c>
    </row>
    <row r="523" spans="1:10" ht="12.75" hidden="1" customHeight="1" x14ac:dyDescent="0.2">
      <c r="A523" s="27">
        <v>42666</v>
      </c>
      <c r="B523" s="60">
        <v>10000</v>
      </c>
      <c r="C523" s="1" t="s">
        <v>371</v>
      </c>
      <c r="D523" s="1">
        <v>1945</v>
      </c>
      <c r="E523" s="1" t="s">
        <v>387</v>
      </c>
      <c r="F523" s="1" t="s">
        <v>395</v>
      </c>
      <c r="G523" s="1">
        <v>1200</v>
      </c>
      <c r="H523" s="1">
        <v>13</v>
      </c>
    </row>
    <row r="524" spans="1:10" ht="12.75" hidden="1" customHeight="1" x14ac:dyDescent="0.2">
      <c r="A524" s="27">
        <v>42666</v>
      </c>
      <c r="B524" s="60">
        <v>1000000</v>
      </c>
      <c r="C524" s="1" t="s">
        <v>372</v>
      </c>
      <c r="D524" s="1">
        <v>1946</v>
      </c>
      <c r="F524" s="1" t="s">
        <v>62</v>
      </c>
      <c r="G524" s="1">
        <v>300</v>
      </c>
      <c r="H524" s="1">
        <v>3</v>
      </c>
    </row>
    <row r="525" spans="1:10" ht="12.75" hidden="1" customHeight="1" x14ac:dyDescent="0.2">
      <c r="A525" s="27">
        <v>42666</v>
      </c>
      <c r="B525" s="60">
        <v>10000000</v>
      </c>
      <c r="C525" s="1" t="s">
        <v>372</v>
      </c>
      <c r="D525" s="1">
        <v>1946</v>
      </c>
      <c r="F525" s="1" t="s">
        <v>399</v>
      </c>
      <c r="G525" s="1">
        <v>900</v>
      </c>
      <c r="H525" s="1">
        <v>5</v>
      </c>
    </row>
    <row r="526" spans="1:10" ht="12.75" hidden="1" customHeight="1" x14ac:dyDescent="0.2">
      <c r="A526" s="27">
        <v>42666</v>
      </c>
      <c r="B526" s="60">
        <v>100000000</v>
      </c>
      <c r="C526" s="1" t="s">
        <v>372</v>
      </c>
      <c r="D526" s="1">
        <v>1946</v>
      </c>
      <c r="F526" s="1" t="s">
        <v>62</v>
      </c>
      <c r="G526" s="1">
        <v>300</v>
      </c>
      <c r="H526" s="1">
        <v>3</v>
      </c>
    </row>
    <row r="527" spans="1:10" ht="12.75" hidden="1" customHeight="1" x14ac:dyDescent="0.2">
      <c r="A527" s="27">
        <v>42666</v>
      </c>
      <c r="B527" s="60">
        <v>100000</v>
      </c>
      <c r="C527" s="1" t="s">
        <v>373</v>
      </c>
      <c r="D527" s="1">
        <v>1946</v>
      </c>
      <c r="F527" s="1" t="s">
        <v>62</v>
      </c>
      <c r="G527" s="1">
        <v>500</v>
      </c>
      <c r="H527" s="1">
        <v>5</v>
      </c>
    </row>
    <row r="528" spans="1:10" ht="12.75" hidden="1" customHeight="1" x14ac:dyDescent="0.2">
      <c r="A528" s="27">
        <v>42669</v>
      </c>
      <c r="B528" s="47" t="s">
        <v>798</v>
      </c>
      <c r="C528" s="11" t="s">
        <v>371</v>
      </c>
      <c r="D528" s="1">
        <v>1945</v>
      </c>
      <c r="F528" s="1" t="s">
        <v>451</v>
      </c>
      <c r="G528" s="1">
        <v>2600</v>
      </c>
      <c r="H528" s="1">
        <v>7</v>
      </c>
      <c r="J528" s="19"/>
    </row>
    <row r="529" spans="1:22" ht="12.75" hidden="1" customHeight="1" x14ac:dyDescent="0.2">
      <c r="A529" s="27">
        <v>42669</v>
      </c>
      <c r="B529" s="60">
        <v>10</v>
      </c>
      <c r="C529" s="1" t="s">
        <v>371</v>
      </c>
      <c r="D529" s="1">
        <v>1936</v>
      </c>
      <c r="F529" s="1" t="s">
        <v>67</v>
      </c>
      <c r="G529" s="1">
        <v>200</v>
      </c>
      <c r="H529" s="1">
        <v>13</v>
      </c>
    </row>
    <row r="530" spans="1:22" ht="12.75" hidden="1" customHeight="1" x14ac:dyDescent="0.2">
      <c r="A530" s="27">
        <v>42669</v>
      </c>
      <c r="B530" s="60">
        <v>50000</v>
      </c>
      <c r="C530" s="1" t="s">
        <v>384</v>
      </c>
      <c r="D530" s="1">
        <v>1993</v>
      </c>
      <c r="F530" s="1" t="s">
        <v>64</v>
      </c>
      <c r="G530" s="1">
        <v>500</v>
      </c>
      <c r="H530" s="1">
        <v>8</v>
      </c>
    </row>
    <row r="531" spans="1:22" ht="12.75" hidden="1" customHeight="1" x14ac:dyDescent="0.2">
      <c r="A531" s="27">
        <v>42669</v>
      </c>
      <c r="B531" s="60">
        <v>10</v>
      </c>
      <c r="C531" s="1" t="s">
        <v>362</v>
      </c>
      <c r="D531" s="1">
        <v>1962</v>
      </c>
      <c r="F531" s="1" t="s">
        <v>67</v>
      </c>
      <c r="G531" s="1">
        <v>350</v>
      </c>
      <c r="H531" s="1">
        <v>1</v>
      </c>
    </row>
    <row r="532" spans="1:22" ht="12.75" hidden="1" customHeight="1" x14ac:dyDescent="0.2">
      <c r="A532" s="27">
        <v>42669</v>
      </c>
      <c r="B532" s="60">
        <v>20</v>
      </c>
      <c r="C532" s="1" t="s">
        <v>362</v>
      </c>
      <c r="D532" s="1">
        <v>1975</v>
      </c>
      <c r="F532" s="1" t="s">
        <v>69</v>
      </c>
      <c r="G532" s="1">
        <v>1300</v>
      </c>
      <c r="H532" s="1">
        <v>1</v>
      </c>
    </row>
    <row r="533" spans="1:22" ht="12.75" hidden="1" customHeight="1" x14ac:dyDescent="0.2">
      <c r="A533" s="27">
        <v>42669</v>
      </c>
      <c r="B533" s="60">
        <v>20</v>
      </c>
      <c r="C533" s="1" t="s">
        <v>362</v>
      </c>
      <c r="D533" s="1">
        <v>1980</v>
      </c>
      <c r="F533" s="1" t="s">
        <v>397</v>
      </c>
      <c r="G533" s="1">
        <v>1050</v>
      </c>
      <c r="H533" s="1">
        <v>1</v>
      </c>
    </row>
    <row r="534" spans="1:22" ht="12.75" hidden="1" customHeight="1" x14ac:dyDescent="0.2">
      <c r="A534" s="27">
        <v>42669</v>
      </c>
      <c r="B534" s="60">
        <v>50</v>
      </c>
      <c r="C534" s="1" t="s">
        <v>362</v>
      </c>
      <c r="D534" s="1">
        <v>1983</v>
      </c>
      <c r="F534" s="1" t="s">
        <v>83</v>
      </c>
      <c r="G534" s="1">
        <v>500</v>
      </c>
      <c r="H534" s="1">
        <v>1</v>
      </c>
    </row>
    <row r="535" spans="1:22" ht="12.75" hidden="1" customHeight="1" x14ac:dyDescent="0.2">
      <c r="A535" s="27">
        <v>42669</v>
      </c>
      <c r="B535" s="60">
        <v>50</v>
      </c>
      <c r="C535" s="1" t="s">
        <v>362</v>
      </c>
      <c r="D535" s="1">
        <v>1986</v>
      </c>
      <c r="F535" s="1" t="s">
        <v>62</v>
      </c>
      <c r="G535" s="1">
        <v>800</v>
      </c>
      <c r="H535" s="1">
        <v>1</v>
      </c>
    </row>
    <row r="536" spans="1:22" ht="12.75" hidden="1" customHeight="1" x14ac:dyDescent="0.2">
      <c r="A536" s="27">
        <v>42669</v>
      </c>
      <c r="B536" s="60">
        <v>100</v>
      </c>
      <c r="C536" s="1" t="s">
        <v>362</v>
      </c>
      <c r="D536" s="1">
        <v>1984</v>
      </c>
      <c r="E536" s="11" t="s">
        <v>378</v>
      </c>
      <c r="F536" s="1" t="s">
        <v>62</v>
      </c>
      <c r="G536" s="1">
        <v>1300</v>
      </c>
      <c r="H536" s="1">
        <v>1</v>
      </c>
    </row>
    <row r="537" spans="1:22" ht="12.75" hidden="1" customHeight="1" x14ac:dyDescent="0.2">
      <c r="A537" s="27">
        <v>42669</v>
      </c>
      <c r="B537" s="60">
        <v>100</v>
      </c>
      <c r="C537" s="1" t="s">
        <v>362</v>
      </c>
      <c r="D537" s="1">
        <v>1989</v>
      </c>
      <c r="F537" s="1" t="s">
        <v>62</v>
      </c>
      <c r="G537" s="1">
        <v>400</v>
      </c>
      <c r="H537" s="1">
        <v>0</v>
      </c>
    </row>
    <row r="538" spans="1:22" ht="12.75" hidden="1" customHeight="1" x14ac:dyDescent="0.2">
      <c r="A538" s="27">
        <v>42669</v>
      </c>
      <c r="B538" s="60">
        <v>100</v>
      </c>
      <c r="C538" s="1" t="s">
        <v>362</v>
      </c>
      <c r="D538" s="1">
        <v>1949</v>
      </c>
      <c r="F538" s="1" t="s">
        <v>67</v>
      </c>
      <c r="G538" s="1">
        <v>800</v>
      </c>
      <c r="H538" s="1">
        <v>1</v>
      </c>
    </row>
    <row r="539" spans="1:22" ht="12.75" hidden="1" customHeight="1" x14ac:dyDescent="0.2">
      <c r="A539" s="27">
        <v>42669</v>
      </c>
      <c r="B539" s="60">
        <v>1000</v>
      </c>
      <c r="C539" s="1" t="s">
        <v>362</v>
      </c>
      <c r="D539" s="1">
        <v>1983</v>
      </c>
      <c r="E539" s="8" t="s">
        <v>803</v>
      </c>
      <c r="F539" s="1" t="s">
        <v>62</v>
      </c>
      <c r="G539" s="1">
        <v>2300</v>
      </c>
      <c r="H539" s="1">
        <v>1</v>
      </c>
    </row>
    <row r="540" spans="1:22" ht="12.75" hidden="1" customHeight="1" x14ac:dyDescent="0.2">
      <c r="A540" s="27">
        <v>42696</v>
      </c>
      <c r="B540" s="60">
        <v>100</v>
      </c>
      <c r="C540" s="1" t="s">
        <v>362</v>
      </c>
      <c r="D540" s="1">
        <v>1980</v>
      </c>
      <c r="F540" s="1" t="s">
        <v>69</v>
      </c>
      <c r="G540" s="1">
        <v>1000</v>
      </c>
      <c r="H540" s="1">
        <v>0</v>
      </c>
      <c r="U540" s="1"/>
    </row>
    <row r="541" spans="1:22" ht="12.75" hidden="1" customHeight="1" x14ac:dyDescent="0.2">
      <c r="A541" s="27">
        <v>42696</v>
      </c>
      <c r="B541" s="60">
        <v>100</v>
      </c>
      <c r="C541" s="1" t="s">
        <v>362</v>
      </c>
      <c r="D541" s="1">
        <v>1989</v>
      </c>
      <c r="F541" s="1" t="s">
        <v>69</v>
      </c>
      <c r="G541" s="1">
        <v>750</v>
      </c>
      <c r="H541" s="1">
        <v>0</v>
      </c>
    </row>
    <row r="542" spans="1:22" ht="12.75" hidden="1" customHeight="1" x14ac:dyDescent="0.2">
      <c r="A542" s="27">
        <v>42696</v>
      </c>
      <c r="B542" s="60">
        <v>500</v>
      </c>
      <c r="C542" s="1" t="s">
        <v>362</v>
      </c>
      <c r="D542" s="1">
        <v>1969</v>
      </c>
      <c r="F542" s="1" t="s">
        <v>62</v>
      </c>
      <c r="G542" s="1">
        <v>3600</v>
      </c>
      <c r="H542" s="1">
        <v>0</v>
      </c>
    </row>
    <row r="543" spans="1:22" ht="12.75" hidden="1" customHeight="1" x14ac:dyDescent="0.2">
      <c r="A543" s="27">
        <v>42696</v>
      </c>
      <c r="B543" s="60">
        <v>1000</v>
      </c>
      <c r="C543" s="1" t="s">
        <v>362</v>
      </c>
      <c r="D543" s="1">
        <v>1992</v>
      </c>
      <c r="F543" s="1" t="s">
        <v>67</v>
      </c>
      <c r="G543" s="1">
        <v>2300</v>
      </c>
      <c r="H543" s="1">
        <v>1</v>
      </c>
    </row>
    <row r="544" spans="1:22" ht="12.75" hidden="1" customHeight="1" x14ac:dyDescent="0.2">
      <c r="A544" s="27">
        <v>42701</v>
      </c>
      <c r="B544" s="60">
        <v>1000</v>
      </c>
      <c r="C544" s="1" t="s">
        <v>371</v>
      </c>
      <c r="D544" s="1">
        <v>1943</v>
      </c>
      <c r="F544" s="1" t="s">
        <v>395</v>
      </c>
      <c r="G544" s="1">
        <v>4700</v>
      </c>
      <c r="H544" s="1">
        <v>9</v>
      </c>
      <c r="V544" s="134"/>
    </row>
    <row r="545" spans="1:22" ht="12.75" hidden="1" customHeight="1" x14ac:dyDescent="0.2">
      <c r="A545" s="27">
        <v>42698</v>
      </c>
      <c r="B545" s="60">
        <v>5000</v>
      </c>
      <c r="C545" s="11" t="s">
        <v>362</v>
      </c>
      <c r="D545" s="1">
        <v>1990</v>
      </c>
      <c r="E545" s="11" t="s">
        <v>747</v>
      </c>
      <c r="F545" s="1" t="s">
        <v>69</v>
      </c>
      <c r="G545" s="1">
        <v>13300</v>
      </c>
      <c r="H545" s="1">
        <v>7</v>
      </c>
    </row>
    <row r="546" spans="1:22" ht="12.75" hidden="1" customHeight="1" x14ac:dyDescent="0.2">
      <c r="A546" s="27">
        <v>42698</v>
      </c>
      <c r="B546" s="60">
        <v>500</v>
      </c>
      <c r="C546" s="11" t="s">
        <v>362</v>
      </c>
      <c r="D546" s="1">
        <v>1990</v>
      </c>
      <c r="F546" s="1" t="s">
        <v>62</v>
      </c>
      <c r="G546" s="1">
        <v>1600</v>
      </c>
      <c r="H546" s="1">
        <v>1</v>
      </c>
      <c r="V546" s="134"/>
    </row>
    <row r="547" spans="1:22" ht="12.75" hidden="1" customHeight="1" x14ac:dyDescent="0.2">
      <c r="A547" s="27">
        <v>42698</v>
      </c>
      <c r="B547" s="60">
        <v>5000</v>
      </c>
      <c r="C547" s="1" t="s">
        <v>362</v>
      </c>
      <c r="D547" s="1">
        <v>1990</v>
      </c>
      <c r="E547" s="11" t="s">
        <v>747</v>
      </c>
      <c r="F547" s="11" t="s">
        <v>67</v>
      </c>
      <c r="G547" s="11">
        <v>9500</v>
      </c>
      <c r="H547" s="1">
        <v>0</v>
      </c>
      <c r="V547" s="134"/>
    </row>
    <row r="548" spans="1:22" ht="12.75" hidden="1" customHeight="1" x14ac:dyDescent="0.2">
      <c r="A548" s="27">
        <v>42698</v>
      </c>
      <c r="B548" s="60">
        <v>10</v>
      </c>
      <c r="C548" s="11" t="s">
        <v>371</v>
      </c>
      <c r="D548" s="1">
        <v>1936</v>
      </c>
      <c r="E548" s="11"/>
      <c r="F548" s="1" t="s">
        <v>67</v>
      </c>
      <c r="G548" s="1">
        <v>200</v>
      </c>
      <c r="H548" s="1">
        <v>1</v>
      </c>
      <c r="V548" s="134"/>
    </row>
    <row r="549" spans="1:22" ht="12.75" hidden="1" customHeight="1" x14ac:dyDescent="0.2">
      <c r="A549" s="27">
        <v>42698</v>
      </c>
      <c r="B549" s="60">
        <v>20</v>
      </c>
      <c r="C549" s="11" t="s">
        <v>371</v>
      </c>
      <c r="D549" s="1">
        <v>1941</v>
      </c>
      <c r="F549" s="1" t="s">
        <v>67</v>
      </c>
      <c r="G549" s="1">
        <v>100</v>
      </c>
      <c r="H549" s="1">
        <v>4</v>
      </c>
      <c r="V549" s="134"/>
    </row>
    <row r="550" spans="1:22" ht="12.75" hidden="1" customHeight="1" x14ac:dyDescent="0.2">
      <c r="A550" s="27">
        <v>42698</v>
      </c>
      <c r="B550" s="60">
        <v>20</v>
      </c>
      <c r="C550" s="11" t="s">
        <v>371</v>
      </c>
      <c r="D550" s="1">
        <v>1930</v>
      </c>
      <c r="F550" s="1" t="s">
        <v>67</v>
      </c>
      <c r="G550" s="1">
        <v>900</v>
      </c>
      <c r="H550" s="1">
        <v>1</v>
      </c>
      <c r="V550" s="134"/>
    </row>
    <row r="551" spans="1:22" ht="12.75" hidden="1" customHeight="1" x14ac:dyDescent="0.2">
      <c r="A551" s="27">
        <v>42698</v>
      </c>
      <c r="B551" s="60">
        <v>50</v>
      </c>
      <c r="C551" s="11" t="s">
        <v>371</v>
      </c>
      <c r="D551" s="1">
        <v>1932</v>
      </c>
      <c r="F551" s="1" t="s">
        <v>62</v>
      </c>
      <c r="G551" s="1">
        <v>450</v>
      </c>
      <c r="H551" s="1">
        <v>3</v>
      </c>
      <c r="V551" s="134"/>
    </row>
    <row r="552" spans="1:22" ht="12.75" hidden="1" customHeight="1" x14ac:dyDescent="0.2">
      <c r="A552" s="27">
        <v>42698</v>
      </c>
      <c r="B552" s="60">
        <v>100</v>
      </c>
      <c r="C552" s="11" t="s">
        <v>371</v>
      </c>
      <c r="D552" s="1">
        <v>1930</v>
      </c>
      <c r="F552" s="1" t="s">
        <v>62</v>
      </c>
      <c r="G552" s="1">
        <v>300</v>
      </c>
      <c r="H552" s="1">
        <v>15</v>
      </c>
      <c r="V552" s="134"/>
    </row>
    <row r="553" spans="1:22" ht="12.75" hidden="1" customHeight="1" x14ac:dyDescent="0.2">
      <c r="A553" s="27">
        <v>42698</v>
      </c>
      <c r="B553" s="60">
        <v>100</v>
      </c>
      <c r="C553" s="11" t="s">
        <v>371</v>
      </c>
      <c r="D553" s="1">
        <v>1945</v>
      </c>
      <c r="F553" s="1" t="s">
        <v>62</v>
      </c>
      <c r="G553" s="1">
        <v>700</v>
      </c>
      <c r="H553" s="1">
        <v>7</v>
      </c>
    </row>
    <row r="554" spans="1:22" ht="12.75" hidden="1" customHeight="1" x14ac:dyDescent="0.2">
      <c r="A554" s="27">
        <v>42698</v>
      </c>
      <c r="B554" s="60">
        <v>500</v>
      </c>
      <c r="C554" s="11" t="s">
        <v>371</v>
      </c>
      <c r="D554" s="1">
        <v>1945</v>
      </c>
      <c r="F554" s="1" t="s">
        <v>62</v>
      </c>
      <c r="G554" s="1">
        <v>250</v>
      </c>
      <c r="H554" s="1">
        <v>1</v>
      </c>
      <c r="U554" s="1"/>
    </row>
    <row r="555" spans="1:22" ht="12.75" hidden="1" customHeight="1" x14ac:dyDescent="0.2">
      <c r="A555" s="27">
        <v>42698</v>
      </c>
      <c r="B555" s="60">
        <v>1000</v>
      </c>
      <c r="C555" s="11" t="s">
        <v>371</v>
      </c>
      <c r="D555" s="1">
        <v>1945</v>
      </c>
      <c r="E555" s="1" t="s">
        <v>470</v>
      </c>
      <c r="F555" s="1" t="s">
        <v>62</v>
      </c>
      <c r="G555" s="1">
        <v>700</v>
      </c>
      <c r="H555" s="1">
        <v>0</v>
      </c>
    </row>
    <row r="556" spans="1:22" ht="12.75" hidden="1" customHeight="1" x14ac:dyDescent="0.2">
      <c r="A556" s="27">
        <v>42698</v>
      </c>
      <c r="B556" s="60">
        <v>10000</v>
      </c>
      <c r="C556" s="11" t="s">
        <v>371</v>
      </c>
      <c r="D556" s="1">
        <v>1945</v>
      </c>
      <c r="E556" s="1" t="s">
        <v>387</v>
      </c>
      <c r="F556" s="1" t="s">
        <v>395</v>
      </c>
      <c r="G556" s="1">
        <v>1200</v>
      </c>
      <c r="H556" s="1">
        <v>1</v>
      </c>
      <c r="U556" s="1"/>
    </row>
    <row r="557" spans="1:22" ht="12.75" hidden="1" customHeight="1" x14ac:dyDescent="0.2">
      <c r="A557" s="27">
        <v>42698</v>
      </c>
      <c r="B557" s="60">
        <v>100000</v>
      </c>
      <c r="C557" s="11" t="s">
        <v>371</v>
      </c>
      <c r="D557" s="1">
        <v>1945</v>
      </c>
      <c r="F557" s="1" t="s">
        <v>69</v>
      </c>
      <c r="G557" s="1">
        <v>550</v>
      </c>
      <c r="H557" s="1">
        <v>8</v>
      </c>
    </row>
    <row r="558" spans="1:22" ht="12.75" hidden="1" customHeight="1" x14ac:dyDescent="0.2">
      <c r="A558" s="27">
        <v>42698</v>
      </c>
      <c r="B558" s="60">
        <v>1000000</v>
      </c>
      <c r="C558" s="11" t="s">
        <v>371</v>
      </c>
      <c r="D558" s="1">
        <v>1945</v>
      </c>
      <c r="F558" s="1" t="s">
        <v>69</v>
      </c>
      <c r="G558" s="1">
        <v>500</v>
      </c>
      <c r="H558" s="1">
        <v>14</v>
      </c>
    </row>
    <row r="559" spans="1:22" ht="12.75" hidden="1" customHeight="1" x14ac:dyDescent="0.2">
      <c r="A559" s="27">
        <v>42698</v>
      </c>
      <c r="B559" s="60">
        <v>10000000</v>
      </c>
      <c r="C559" s="11" t="s">
        <v>371</v>
      </c>
      <c r="D559" s="1">
        <v>1945</v>
      </c>
      <c r="F559" s="1" t="s">
        <v>62</v>
      </c>
      <c r="G559" s="1">
        <v>320</v>
      </c>
      <c r="H559" s="1">
        <v>0</v>
      </c>
    </row>
    <row r="560" spans="1:22" ht="12.75" hidden="1" customHeight="1" x14ac:dyDescent="0.2">
      <c r="A560" s="27">
        <v>42698</v>
      </c>
      <c r="B560" s="60">
        <v>100000000</v>
      </c>
      <c r="C560" s="11" t="s">
        <v>371</v>
      </c>
      <c r="D560" s="1">
        <v>1946</v>
      </c>
      <c r="F560" s="1" t="s">
        <v>65</v>
      </c>
      <c r="G560" s="1">
        <v>950</v>
      </c>
      <c r="H560" s="1">
        <v>0</v>
      </c>
    </row>
    <row r="561" spans="1:22" ht="12.75" hidden="1" customHeight="1" x14ac:dyDescent="0.2">
      <c r="A561" s="27">
        <v>42698</v>
      </c>
      <c r="B561" s="60">
        <v>1000000000</v>
      </c>
      <c r="C561" s="11" t="s">
        <v>371</v>
      </c>
      <c r="D561" s="1">
        <v>1946</v>
      </c>
      <c r="F561" s="1" t="s">
        <v>69</v>
      </c>
      <c r="G561" s="1">
        <v>500</v>
      </c>
      <c r="H561" s="1">
        <v>7</v>
      </c>
    </row>
    <row r="562" spans="1:22" ht="12.75" hidden="1" customHeight="1" x14ac:dyDescent="0.2">
      <c r="A562" s="27">
        <v>42706</v>
      </c>
      <c r="B562" s="41">
        <v>25000</v>
      </c>
      <c r="C562" s="11" t="s">
        <v>369</v>
      </c>
      <c r="D562" s="1">
        <v>1922</v>
      </c>
      <c r="F562" s="1" t="s">
        <v>719</v>
      </c>
      <c r="G562" s="1">
        <v>44200</v>
      </c>
      <c r="H562" s="1">
        <v>6</v>
      </c>
      <c r="U562" s="1"/>
      <c r="V562" s="134"/>
    </row>
    <row r="563" spans="1:22" ht="12.75" hidden="1" customHeight="1" x14ac:dyDescent="0.2">
      <c r="A563" s="27">
        <v>42707</v>
      </c>
      <c r="B563" s="60">
        <v>10</v>
      </c>
      <c r="C563" s="11" t="s">
        <v>362</v>
      </c>
      <c r="D563" s="1">
        <v>1975</v>
      </c>
      <c r="F563" s="1" t="s">
        <v>62</v>
      </c>
      <c r="G563" s="1">
        <v>350</v>
      </c>
      <c r="H563" s="1">
        <v>2</v>
      </c>
      <c r="U563" s="1"/>
      <c r="V563" s="134"/>
    </row>
    <row r="564" spans="1:22" ht="12.75" hidden="1" customHeight="1" x14ac:dyDescent="0.2">
      <c r="A564" s="27">
        <v>42707</v>
      </c>
      <c r="B564" s="60">
        <v>50</v>
      </c>
      <c r="C564" s="11" t="s">
        <v>362</v>
      </c>
      <c r="D564" s="1">
        <v>1983</v>
      </c>
      <c r="F564" s="1" t="s">
        <v>67</v>
      </c>
      <c r="G564" s="1">
        <v>300</v>
      </c>
      <c r="H564" s="1">
        <v>1</v>
      </c>
    </row>
    <row r="565" spans="1:22" ht="16.5" hidden="1" customHeight="1" x14ac:dyDescent="0.25">
      <c r="A565" s="27">
        <v>42707</v>
      </c>
      <c r="B565" s="60">
        <v>100</v>
      </c>
      <c r="C565" s="11" t="s">
        <v>362</v>
      </c>
      <c r="D565" s="1">
        <v>1984</v>
      </c>
      <c r="F565" s="1" t="s">
        <v>62</v>
      </c>
      <c r="G565" s="1">
        <v>400</v>
      </c>
      <c r="H565" s="1">
        <v>2</v>
      </c>
      <c r="I565" s="17">
        <v>116000</v>
      </c>
      <c r="J565" s="1">
        <v>8</v>
      </c>
      <c r="L565" s="30"/>
    </row>
    <row r="566" spans="1:22" ht="16.5" hidden="1" customHeight="1" x14ac:dyDescent="0.25">
      <c r="A566" s="27">
        <v>42737</v>
      </c>
      <c r="B566" s="60">
        <v>10000</v>
      </c>
      <c r="C566" s="1" t="s">
        <v>362</v>
      </c>
      <c r="D566" s="1">
        <v>2015</v>
      </c>
      <c r="E566" s="1" t="s">
        <v>917</v>
      </c>
      <c r="F566" s="1" t="s">
        <v>64</v>
      </c>
      <c r="G566" s="1">
        <v>42000</v>
      </c>
      <c r="H566" s="1">
        <v>1</v>
      </c>
      <c r="I566" s="18">
        <v>248700</v>
      </c>
      <c r="J566" s="1">
        <v>27</v>
      </c>
      <c r="K566" s="1"/>
    </row>
    <row r="567" spans="1:22" ht="12.75" hidden="1" customHeight="1" x14ac:dyDescent="0.2">
      <c r="A567" s="27">
        <v>42754</v>
      </c>
      <c r="B567" s="60">
        <v>10</v>
      </c>
      <c r="C567" s="11" t="s">
        <v>362</v>
      </c>
      <c r="D567" s="1">
        <v>1975</v>
      </c>
      <c r="F567" s="11" t="s">
        <v>69</v>
      </c>
      <c r="G567" s="1">
        <v>700</v>
      </c>
      <c r="H567" s="1">
        <v>1</v>
      </c>
    </row>
    <row r="568" spans="1:22" hidden="1" x14ac:dyDescent="0.2">
      <c r="A568" s="27">
        <v>42754</v>
      </c>
      <c r="B568" s="60">
        <v>10</v>
      </c>
      <c r="C568" s="11" t="s">
        <v>362</v>
      </c>
      <c r="D568" s="1">
        <v>1969</v>
      </c>
      <c r="F568" s="11" t="s">
        <v>191</v>
      </c>
      <c r="G568" s="1">
        <v>500</v>
      </c>
      <c r="H568" s="1">
        <v>3</v>
      </c>
    </row>
    <row r="569" spans="1:22" ht="12.75" hidden="1" customHeight="1" x14ac:dyDescent="0.2">
      <c r="A569" s="27">
        <v>42754</v>
      </c>
      <c r="B569" s="60">
        <v>20</v>
      </c>
      <c r="C569" s="11" t="s">
        <v>362</v>
      </c>
      <c r="D569" s="1">
        <v>1980</v>
      </c>
      <c r="F569" s="11" t="s">
        <v>83</v>
      </c>
      <c r="G569" s="1">
        <v>700</v>
      </c>
      <c r="H569" s="1">
        <v>3</v>
      </c>
    </row>
    <row r="570" spans="1:22" ht="12.75" hidden="1" customHeight="1" x14ac:dyDescent="0.2">
      <c r="A570" s="27">
        <v>42754</v>
      </c>
      <c r="B570" s="60">
        <v>20</v>
      </c>
      <c r="C570" s="11" t="s">
        <v>362</v>
      </c>
      <c r="D570" s="1">
        <v>1980</v>
      </c>
      <c r="F570" s="11" t="s">
        <v>62</v>
      </c>
      <c r="G570" s="1">
        <v>950</v>
      </c>
      <c r="H570" s="1">
        <v>3</v>
      </c>
    </row>
    <row r="571" spans="1:22" ht="12.75" hidden="1" customHeight="1" x14ac:dyDescent="0.2">
      <c r="A571" s="27">
        <v>42754</v>
      </c>
      <c r="B571" s="60">
        <v>50</v>
      </c>
      <c r="C571" s="11" t="s">
        <v>362</v>
      </c>
      <c r="D571" s="1">
        <v>1989</v>
      </c>
      <c r="F571" s="11" t="s">
        <v>89</v>
      </c>
      <c r="G571" s="1">
        <v>100</v>
      </c>
      <c r="H571" s="1">
        <v>3</v>
      </c>
    </row>
    <row r="572" spans="1:22" ht="12.75" hidden="1" customHeight="1" x14ac:dyDescent="0.2">
      <c r="A572" s="27">
        <v>42754</v>
      </c>
      <c r="B572" s="60">
        <v>50</v>
      </c>
      <c r="C572" s="11" t="s">
        <v>362</v>
      </c>
      <c r="D572" s="1">
        <v>1989</v>
      </c>
      <c r="F572" s="11" t="s">
        <v>65</v>
      </c>
      <c r="G572" s="1">
        <v>1100</v>
      </c>
      <c r="H572" s="1">
        <v>2</v>
      </c>
    </row>
    <row r="573" spans="1:22" ht="12.75" hidden="1" customHeight="1" x14ac:dyDescent="0.2">
      <c r="A573" s="27">
        <v>42754</v>
      </c>
      <c r="B573" s="60">
        <v>200</v>
      </c>
      <c r="C573" s="11" t="s">
        <v>362</v>
      </c>
      <c r="D573" s="1">
        <v>2004</v>
      </c>
      <c r="F573" s="11" t="s">
        <v>67</v>
      </c>
      <c r="G573" s="1">
        <v>600</v>
      </c>
      <c r="H573" s="1">
        <v>4</v>
      </c>
    </row>
    <row r="574" spans="1:22" ht="12.75" hidden="1" customHeight="1" x14ac:dyDescent="0.2">
      <c r="A574" s="27">
        <v>42754</v>
      </c>
      <c r="B574" s="60">
        <v>200</v>
      </c>
      <c r="C574" s="11" t="s">
        <v>362</v>
      </c>
      <c r="D574" s="1">
        <v>1998</v>
      </c>
      <c r="F574" s="11" t="s">
        <v>62</v>
      </c>
      <c r="G574" s="1">
        <v>850</v>
      </c>
      <c r="H574" s="1">
        <v>4</v>
      </c>
    </row>
    <row r="575" spans="1:22" hidden="1" x14ac:dyDescent="0.2">
      <c r="A575" s="27">
        <v>42769</v>
      </c>
      <c r="B575" s="60">
        <v>10</v>
      </c>
      <c r="C575" s="11" t="s">
        <v>362</v>
      </c>
      <c r="D575" s="1">
        <v>1969</v>
      </c>
      <c r="E575" s="1" t="s">
        <v>937</v>
      </c>
      <c r="F575" s="11" t="s">
        <v>65</v>
      </c>
      <c r="G575" s="1">
        <v>2000</v>
      </c>
      <c r="H575" s="1">
        <v>0</v>
      </c>
    </row>
    <row r="576" spans="1:22" ht="12.75" hidden="1" customHeight="1" x14ac:dyDescent="0.2">
      <c r="A576" s="27">
        <v>42769</v>
      </c>
      <c r="B576" s="60">
        <v>20</v>
      </c>
      <c r="C576" s="1" t="s">
        <v>362</v>
      </c>
      <c r="D576" s="1">
        <v>1949</v>
      </c>
      <c r="F576" s="1" t="s">
        <v>191</v>
      </c>
      <c r="G576" s="1">
        <v>9000</v>
      </c>
      <c r="H576" s="1">
        <v>9</v>
      </c>
    </row>
    <row r="577" spans="1:10" ht="12.75" hidden="1" customHeight="1" x14ac:dyDescent="0.2">
      <c r="A577" s="27">
        <v>42769</v>
      </c>
      <c r="B577" s="60">
        <v>20</v>
      </c>
      <c r="C577" s="1" t="s">
        <v>362</v>
      </c>
      <c r="D577" s="1">
        <v>1957</v>
      </c>
      <c r="F577" s="1" t="s">
        <v>69</v>
      </c>
      <c r="G577" s="1">
        <v>10500</v>
      </c>
      <c r="H577" s="1">
        <v>12</v>
      </c>
    </row>
    <row r="578" spans="1:10" ht="12.75" hidden="1" customHeight="1" x14ac:dyDescent="0.2">
      <c r="A578" s="27">
        <v>42769</v>
      </c>
      <c r="B578" s="60">
        <v>100</v>
      </c>
      <c r="C578" s="1" t="s">
        <v>362</v>
      </c>
      <c r="D578" s="1">
        <v>1949</v>
      </c>
      <c r="F578" s="1" t="s">
        <v>67</v>
      </c>
      <c r="G578" s="1">
        <v>800</v>
      </c>
      <c r="H578" s="1">
        <v>3</v>
      </c>
    </row>
    <row r="579" spans="1:10" hidden="1" x14ac:dyDescent="0.2">
      <c r="A579" s="27">
        <v>42786</v>
      </c>
      <c r="B579" s="60">
        <v>10</v>
      </c>
      <c r="C579" s="1" t="s">
        <v>362</v>
      </c>
      <c r="D579" s="1">
        <v>1969</v>
      </c>
      <c r="E579" s="1" t="s">
        <v>938</v>
      </c>
      <c r="F579" s="1" t="s">
        <v>65</v>
      </c>
      <c r="G579" s="1">
        <v>2000</v>
      </c>
      <c r="H579" s="1">
        <v>0</v>
      </c>
    </row>
    <row r="580" spans="1:10" ht="12.75" hidden="1" customHeight="1" x14ac:dyDescent="0.2">
      <c r="A580" s="27">
        <v>42786</v>
      </c>
      <c r="B580" s="60">
        <v>100</v>
      </c>
      <c r="C580" s="1" t="s">
        <v>362</v>
      </c>
      <c r="D580" s="1">
        <v>1949</v>
      </c>
      <c r="F580" s="1" t="s">
        <v>67</v>
      </c>
      <c r="G580" s="1">
        <v>800</v>
      </c>
      <c r="H580" s="1">
        <v>0</v>
      </c>
    </row>
    <row r="581" spans="1:10" ht="12.75" hidden="1" customHeight="1" x14ac:dyDescent="0.2">
      <c r="A581" s="27">
        <v>42786</v>
      </c>
      <c r="B581" s="60">
        <v>1000</v>
      </c>
      <c r="C581" s="1" t="s">
        <v>362</v>
      </c>
      <c r="D581" s="1">
        <v>1983</v>
      </c>
      <c r="E581" s="8" t="s">
        <v>803</v>
      </c>
      <c r="F581" s="1" t="s">
        <v>67</v>
      </c>
      <c r="G581" s="1">
        <v>2300</v>
      </c>
      <c r="H581" s="1">
        <v>3</v>
      </c>
    </row>
    <row r="582" spans="1:10" ht="12.75" hidden="1" customHeight="1" x14ac:dyDescent="0.2">
      <c r="A582" s="27">
        <v>42786</v>
      </c>
      <c r="B582" s="60">
        <v>1000</v>
      </c>
      <c r="C582" s="1" t="s">
        <v>362</v>
      </c>
      <c r="D582" s="1">
        <v>1983</v>
      </c>
      <c r="E582" s="8" t="s">
        <v>881</v>
      </c>
      <c r="F582" s="1" t="s">
        <v>67</v>
      </c>
      <c r="G582" s="1">
        <v>2300</v>
      </c>
      <c r="H582" s="1">
        <v>5</v>
      </c>
    </row>
    <row r="583" spans="1:10" ht="12.75" hidden="1" customHeight="1" x14ac:dyDescent="0.2">
      <c r="A583" s="27">
        <v>42786</v>
      </c>
      <c r="B583" s="60">
        <v>1000</v>
      </c>
      <c r="C583" s="1" t="s">
        <v>362</v>
      </c>
      <c r="D583" s="1">
        <v>1983</v>
      </c>
      <c r="E583" s="8" t="s">
        <v>902</v>
      </c>
      <c r="F583" s="1" t="s">
        <v>62</v>
      </c>
      <c r="G583" s="1">
        <v>2900</v>
      </c>
      <c r="H583" s="1">
        <v>3</v>
      </c>
    </row>
    <row r="584" spans="1:10" ht="12.75" hidden="1" customHeight="1" x14ac:dyDescent="0.2">
      <c r="A584" s="27">
        <v>42786</v>
      </c>
      <c r="B584" s="60">
        <v>1000</v>
      </c>
      <c r="C584" s="1" t="s">
        <v>362</v>
      </c>
      <c r="D584" s="1">
        <v>1993</v>
      </c>
      <c r="E584" s="1" t="s">
        <v>880</v>
      </c>
      <c r="F584" s="1" t="s">
        <v>83</v>
      </c>
      <c r="G584" s="1">
        <v>2400</v>
      </c>
      <c r="H584" s="1">
        <v>3</v>
      </c>
    </row>
    <row r="585" spans="1:10" ht="12.75" hidden="1" customHeight="1" x14ac:dyDescent="0.2">
      <c r="A585" s="27">
        <v>42788</v>
      </c>
      <c r="B585" s="60">
        <v>100</v>
      </c>
      <c r="C585" s="1" t="s">
        <v>371</v>
      </c>
      <c r="D585" s="1">
        <v>1930</v>
      </c>
      <c r="F585" s="1" t="s">
        <v>65</v>
      </c>
      <c r="G585" s="1">
        <v>1000</v>
      </c>
      <c r="H585" s="1">
        <v>3</v>
      </c>
    </row>
    <row r="586" spans="1:10" ht="16.5" hidden="1" customHeight="1" x14ac:dyDescent="0.25">
      <c r="A586" s="27">
        <v>42808</v>
      </c>
      <c r="B586" s="60">
        <v>5000</v>
      </c>
      <c r="C586" s="1" t="s">
        <v>362</v>
      </c>
      <c r="D586" s="1">
        <v>1990</v>
      </c>
      <c r="E586" s="1" t="s">
        <v>413</v>
      </c>
      <c r="F586" s="1" t="s">
        <v>67</v>
      </c>
      <c r="G586" s="1">
        <v>9500</v>
      </c>
      <c r="H586" s="1">
        <v>0</v>
      </c>
      <c r="I586" s="17">
        <v>93000</v>
      </c>
      <c r="J586" s="1">
        <v>6</v>
      </c>
    </row>
    <row r="587" spans="1:10" ht="12.75" hidden="1" customHeight="1" x14ac:dyDescent="0.2">
      <c r="A587" s="27">
        <v>42840</v>
      </c>
      <c r="B587" s="60">
        <v>50</v>
      </c>
      <c r="C587" s="1" t="s">
        <v>362</v>
      </c>
      <c r="D587" s="1">
        <v>1951</v>
      </c>
      <c r="F587" s="1" t="s">
        <v>67</v>
      </c>
      <c r="G587" s="1">
        <v>4500</v>
      </c>
      <c r="H587" s="1">
        <v>5</v>
      </c>
    </row>
    <row r="588" spans="1:10" ht="12.75" hidden="1" customHeight="1" x14ac:dyDescent="0.2">
      <c r="A588" s="27">
        <v>42840</v>
      </c>
      <c r="B588" s="60">
        <v>1000000</v>
      </c>
      <c r="C588" s="1" t="s">
        <v>373</v>
      </c>
      <c r="D588" s="1">
        <v>1946</v>
      </c>
      <c r="F588" s="1" t="s">
        <v>65</v>
      </c>
      <c r="G588" s="1">
        <v>1400</v>
      </c>
      <c r="H588" s="1">
        <v>5</v>
      </c>
    </row>
    <row r="589" spans="1:10" ht="12.75" hidden="1" customHeight="1" x14ac:dyDescent="0.2">
      <c r="A589" s="27">
        <v>42840</v>
      </c>
      <c r="B589" s="60">
        <v>1000</v>
      </c>
      <c r="C589" s="1" t="s">
        <v>362</v>
      </c>
      <c r="D589" s="1">
        <v>1983</v>
      </c>
      <c r="E589" s="8" t="s">
        <v>881</v>
      </c>
      <c r="F589" s="1" t="s">
        <v>62</v>
      </c>
      <c r="G589" s="1">
        <v>2600</v>
      </c>
      <c r="H589" s="1">
        <v>2</v>
      </c>
    </row>
    <row r="590" spans="1:10" ht="12.75" hidden="1" customHeight="1" x14ac:dyDescent="0.2">
      <c r="A590" s="27">
        <v>42848</v>
      </c>
      <c r="B590" s="60">
        <v>20</v>
      </c>
      <c r="C590" s="1" t="s">
        <v>362</v>
      </c>
      <c r="D590" s="1">
        <v>1949</v>
      </c>
      <c r="F590" s="1" t="s">
        <v>89</v>
      </c>
      <c r="G590" s="1">
        <v>2000</v>
      </c>
      <c r="H590" s="1">
        <v>3</v>
      </c>
    </row>
    <row r="591" spans="1:10" ht="12.75" hidden="1" customHeight="1" x14ac:dyDescent="0.2">
      <c r="A591" s="27">
        <v>42851</v>
      </c>
      <c r="B591" s="60">
        <v>50</v>
      </c>
      <c r="C591" s="1" t="s">
        <v>371</v>
      </c>
      <c r="D591" s="1">
        <v>1945</v>
      </c>
      <c r="F591" s="1" t="s">
        <v>69</v>
      </c>
      <c r="G591" s="1">
        <v>3200</v>
      </c>
      <c r="H591" s="1">
        <v>5</v>
      </c>
    </row>
    <row r="592" spans="1:10" ht="12.75" hidden="1" customHeight="1" x14ac:dyDescent="0.2">
      <c r="A592" s="27">
        <v>42851</v>
      </c>
      <c r="B592" s="60">
        <v>50</v>
      </c>
      <c r="C592" s="1" t="s">
        <v>371</v>
      </c>
      <c r="D592" s="1">
        <v>1945</v>
      </c>
      <c r="F592" s="1" t="s">
        <v>69</v>
      </c>
      <c r="G592" s="1">
        <v>3200</v>
      </c>
      <c r="H592" s="1">
        <v>0</v>
      </c>
    </row>
    <row r="593" spans="1:8" ht="12.75" hidden="1" customHeight="1" x14ac:dyDescent="0.2">
      <c r="A593" s="27">
        <v>42851</v>
      </c>
      <c r="B593" s="60">
        <v>100</v>
      </c>
      <c r="C593" s="1" t="s">
        <v>371</v>
      </c>
      <c r="D593" s="1">
        <v>1945</v>
      </c>
      <c r="F593" s="1" t="s">
        <v>62</v>
      </c>
      <c r="G593" s="1">
        <v>700</v>
      </c>
      <c r="H593" s="1">
        <v>5</v>
      </c>
    </row>
    <row r="594" spans="1:8" ht="12.75" hidden="1" customHeight="1" x14ac:dyDescent="0.2">
      <c r="A594" s="27">
        <v>42851</v>
      </c>
      <c r="B594" s="60">
        <v>500</v>
      </c>
      <c r="C594" s="1" t="s">
        <v>371</v>
      </c>
      <c r="D594" s="1">
        <v>1945</v>
      </c>
      <c r="F594" s="1" t="s">
        <v>62</v>
      </c>
      <c r="G594" s="1">
        <v>250</v>
      </c>
      <c r="H594" s="1">
        <v>5</v>
      </c>
    </row>
    <row r="595" spans="1:8" ht="12.75" hidden="1" customHeight="1" x14ac:dyDescent="0.2">
      <c r="A595" s="27">
        <v>42851</v>
      </c>
      <c r="B595" s="60">
        <v>1000</v>
      </c>
      <c r="C595" s="1" t="s">
        <v>371</v>
      </c>
      <c r="D595" s="1">
        <v>1945</v>
      </c>
      <c r="E595" s="1" t="s">
        <v>387</v>
      </c>
      <c r="F595" s="1" t="s">
        <v>67</v>
      </c>
      <c r="G595" s="1">
        <v>200</v>
      </c>
      <c r="H595" s="1">
        <v>1</v>
      </c>
    </row>
    <row r="596" spans="1:8" ht="12.75" hidden="1" customHeight="1" x14ac:dyDescent="0.2">
      <c r="A596" s="27">
        <v>42851</v>
      </c>
      <c r="B596" s="60">
        <v>100000</v>
      </c>
      <c r="C596" s="1" t="s">
        <v>371</v>
      </c>
      <c r="D596" s="1">
        <v>1945</v>
      </c>
      <c r="F596" s="1" t="s">
        <v>69</v>
      </c>
      <c r="G596" s="1">
        <v>550</v>
      </c>
      <c r="H596" s="1">
        <v>5</v>
      </c>
    </row>
    <row r="597" spans="1:8" ht="12.75" hidden="1" customHeight="1" x14ac:dyDescent="0.2">
      <c r="A597" s="27">
        <v>42851</v>
      </c>
      <c r="B597" s="60">
        <v>1000000</v>
      </c>
      <c r="C597" s="1" t="s">
        <v>371</v>
      </c>
      <c r="D597" s="1">
        <v>1945</v>
      </c>
      <c r="F597" s="1" t="s">
        <v>65</v>
      </c>
      <c r="G597" s="1">
        <v>650</v>
      </c>
      <c r="H597" s="1">
        <v>5</v>
      </c>
    </row>
    <row r="598" spans="1:8" ht="12.75" hidden="1" customHeight="1" x14ac:dyDescent="0.2">
      <c r="A598" s="27">
        <v>42851</v>
      </c>
      <c r="B598" s="60">
        <v>10000000</v>
      </c>
      <c r="C598" s="1" t="s">
        <v>371</v>
      </c>
      <c r="D598" s="1">
        <v>1945</v>
      </c>
      <c r="F598" s="1" t="s">
        <v>65</v>
      </c>
      <c r="G598" s="1">
        <v>1000</v>
      </c>
      <c r="H598" s="1">
        <v>0</v>
      </c>
    </row>
    <row r="599" spans="1:8" ht="12.75" hidden="1" customHeight="1" x14ac:dyDescent="0.2">
      <c r="A599" s="27">
        <v>42851</v>
      </c>
      <c r="B599" s="60">
        <v>100000000</v>
      </c>
      <c r="C599" s="1" t="s">
        <v>371</v>
      </c>
      <c r="D599" s="1">
        <v>1945</v>
      </c>
      <c r="F599" s="1" t="s">
        <v>62</v>
      </c>
      <c r="G599" s="1">
        <v>550</v>
      </c>
      <c r="H599" s="1">
        <v>1</v>
      </c>
    </row>
    <row r="600" spans="1:8" ht="12.75" hidden="1" customHeight="1" x14ac:dyDescent="0.2">
      <c r="A600" s="27">
        <v>42851</v>
      </c>
      <c r="B600" s="60">
        <v>1000000000</v>
      </c>
      <c r="C600" s="1" t="s">
        <v>371</v>
      </c>
      <c r="D600" s="1">
        <v>1945</v>
      </c>
      <c r="F600" s="1" t="s">
        <v>69</v>
      </c>
      <c r="G600" s="1">
        <v>500</v>
      </c>
      <c r="H600" s="1">
        <v>5</v>
      </c>
    </row>
    <row r="601" spans="1:8" ht="12.75" hidden="1" customHeight="1" x14ac:dyDescent="0.2">
      <c r="A601" s="27">
        <v>42851</v>
      </c>
      <c r="B601" s="60">
        <v>10000</v>
      </c>
      <c r="C601" s="1" t="s">
        <v>371</v>
      </c>
      <c r="D601" s="1">
        <v>1945</v>
      </c>
      <c r="E601" s="11" t="s">
        <v>387</v>
      </c>
      <c r="F601" s="1" t="s">
        <v>69</v>
      </c>
      <c r="G601" s="1">
        <v>1200</v>
      </c>
      <c r="H601" s="1">
        <v>5</v>
      </c>
    </row>
    <row r="602" spans="1:8" ht="12.75" hidden="1" customHeight="1" x14ac:dyDescent="0.2">
      <c r="A602" s="27">
        <v>42863</v>
      </c>
      <c r="B602" s="60">
        <v>500</v>
      </c>
      <c r="C602" s="1" t="s">
        <v>362</v>
      </c>
      <c r="D602" s="1">
        <v>1990</v>
      </c>
      <c r="F602" s="1" t="s">
        <v>69</v>
      </c>
      <c r="G602" s="1">
        <v>2400</v>
      </c>
      <c r="H602" s="1">
        <v>3</v>
      </c>
    </row>
    <row r="603" spans="1:8" ht="12.75" hidden="1" customHeight="1" x14ac:dyDescent="0.2">
      <c r="A603" s="27">
        <v>42866</v>
      </c>
      <c r="B603" s="60">
        <v>50</v>
      </c>
      <c r="C603" s="1" t="s">
        <v>362</v>
      </c>
      <c r="D603" s="1">
        <v>1975</v>
      </c>
      <c r="F603" s="1" t="s">
        <v>65</v>
      </c>
      <c r="G603" s="1">
        <v>1500</v>
      </c>
      <c r="H603" s="1">
        <v>0</v>
      </c>
    </row>
    <row r="604" spans="1:8" ht="12.75" hidden="1" customHeight="1" x14ac:dyDescent="0.2">
      <c r="A604" s="27">
        <v>42866</v>
      </c>
      <c r="B604" s="60">
        <v>50</v>
      </c>
      <c r="C604" s="1" t="s">
        <v>362</v>
      </c>
      <c r="D604" s="1">
        <v>1975</v>
      </c>
      <c r="F604" s="1" t="s">
        <v>64</v>
      </c>
      <c r="G604" s="1">
        <v>2800</v>
      </c>
      <c r="H604" s="1">
        <v>0</v>
      </c>
    </row>
    <row r="605" spans="1:8" ht="12.75" hidden="1" customHeight="1" x14ac:dyDescent="0.2">
      <c r="A605" s="27">
        <v>42866</v>
      </c>
      <c r="B605" s="60">
        <v>100</v>
      </c>
      <c r="C605" s="1" t="s">
        <v>362</v>
      </c>
      <c r="D605" s="1">
        <v>1975</v>
      </c>
      <c r="F605" s="1" t="s">
        <v>83</v>
      </c>
      <c r="G605" s="1">
        <v>550</v>
      </c>
      <c r="H605" s="1">
        <v>6</v>
      </c>
    </row>
    <row r="606" spans="1:8" ht="12.75" hidden="1" customHeight="1" x14ac:dyDescent="0.2">
      <c r="A606" s="27">
        <v>42866</v>
      </c>
      <c r="B606" s="60">
        <v>500</v>
      </c>
      <c r="C606" s="1" t="s">
        <v>362</v>
      </c>
      <c r="D606" s="1">
        <v>1975</v>
      </c>
      <c r="F606" s="1" t="s">
        <v>62</v>
      </c>
      <c r="G606" s="1">
        <v>3100</v>
      </c>
      <c r="H606" s="1">
        <v>2</v>
      </c>
    </row>
    <row r="607" spans="1:8" ht="12.75" hidden="1" customHeight="1" x14ac:dyDescent="0.2">
      <c r="A607" s="27">
        <v>42866</v>
      </c>
      <c r="B607" s="60">
        <v>500</v>
      </c>
      <c r="C607" s="1" t="s">
        <v>362</v>
      </c>
      <c r="D607" s="1">
        <v>1975</v>
      </c>
      <c r="F607" s="1" t="s">
        <v>62</v>
      </c>
      <c r="G607" s="1">
        <v>3100</v>
      </c>
      <c r="H607" s="1">
        <v>0</v>
      </c>
    </row>
    <row r="608" spans="1:8" ht="12.75" hidden="1" customHeight="1" x14ac:dyDescent="0.2">
      <c r="A608" s="27">
        <v>42884</v>
      </c>
      <c r="B608" s="47" t="s">
        <v>964</v>
      </c>
      <c r="C608" s="11" t="s">
        <v>371</v>
      </c>
      <c r="D608" s="1" t="s">
        <v>533</v>
      </c>
      <c r="E608" s="1" t="s">
        <v>965</v>
      </c>
      <c r="F608" s="1" t="s">
        <v>83</v>
      </c>
      <c r="G608" s="1">
        <v>2000</v>
      </c>
      <c r="H608" s="1">
        <v>2</v>
      </c>
    </row>
    <row r="609" spans="1:8" ht="12.75" hidden="1" customHeight="1" x14ac:dyDescent="0.2">
      <c r="A609" s="27">
        <v>42884</v>
      </c>
      <c r="B609" s="60">
        <v>20</v>
      </c>
      <c r="C609" s="1" t="s">
        <v>375</v>
      </c>
      <c r="D609" s="1">
        <v>1920</v>
      </c>
      <c r="F609" s="1" t="s">
        <v>65</v>
      </c>
      <c r="G609" s="1">
        <v>1250</v>
      </c>
      <c r="H609" s="1">
        <v>6</v>
      </c>
    </row>
    <row r="610" spans="1:8" ht="12.75" hidden="1" customHeight="1" x14ac:dyDescent="0.2">
      <c r="A610" s="27">
        <v>42884</v>
      </c>
      <c r="B610" s="60">
        <v>50</v>
      </c>
      <c r="C610" s="1" t="s">
        <v>375</v>
      </c>
      <c r="D610" s="1">
        <v>1920</v>
      </c>
      <c r="F610" s="1" t="s">
        <v>62</v>
      </c>
      <c r="G610" s="1">
        <v>900</v>
      </c>
      <c r="H610" s="1">
        <v>8</v>
      </c>
    </row>
    <row r="611" spans="1:8" ht="12.75" hidden="1" customHeight="1" x14ac:dyDescent="0.2">
      <c r="A611" s="27">
        <v>42884</v>
      </c>
      <c r="B611" s="60">
        <v>1</v>
      </c>
      <c r="C611" s="1" t="s">
        <v>369</v>
      </c>
      <c r="D611" s="1">
        <v>1916</v>
      </c>
      <c r="E611" s="1" t="s">
        <v>909</v>
      </c>
      <c r="F611" s="1" t="s">
        <v>65</v>
      </c>
      <c r="G611" s="1">
        <v>1200</v>
      </c>
      <c r="H611" s="1">
        <v>6</v>
      </c>
    </row>
    <row r="612" spans="1:8" ht="12.75" hidden="1" customHeight="1" x14ac:dyDescent="0.2">
      <c r="A612" s="27">
        <v>42884</v>
      </c>
      <c r="B612" s="60">
        <v>1</v>
      </c>
      <c r="C612" s="1" t="s">
        <v>369</v>
      </c>
      <c r="D612" s="1">
        <v>1920</v>
      </c>
      <c r="E612" s="1" t="s">
        <v>456</v>
      </c>
      <c r="F612" s="1" t="s">
        <v>65</v>
      </c>
      <c r="G612" s="1">
        <v>1300</v>
      </c>
      <c r="H612" s="1">
        <v>6</v>
      </c>
    </row>
    <row r="613" spans="1:8" ht="12.75" hidden="1" customHeight="1" x14ac:dyDescent="0.2">
      <c r="A613" s="27">
        <v>42884</v>
      </c>
      <c r="B613" s="60">
        <v>2</v>
      </c>
      <c r="C613" s="1" t="s">
        <v>369</v>
      </c>
      <c r="D613" s="1">
        <v>1920</v>
      </c>
      <c r="E613" s="11" t="s">
        <v>391</v>
      </c>
      <c r="F613" s="1" t="s">
        <v>397</v>
      </c>
      <c r="G613" s="1">
        <v>450</v>
      </c>
      <c r="H613" s="1">
        <v>7</v>
      </c>
    </row>
    <row r="614" spans="1:8" ht="12.75" hidden="1" customHeight="1" x14ac:dyDescent="0.2">
      <c r="A614" s="27">
        <v>42884</v>
      </c>
      <c r="B614" s="60">
        <v>2</v>
      </c>
      <c r="C614" s="1" t="s">
        <v>369</v>
      </c>
      <c r="D614" s="1">
        <v>1920</v>
      </c>
      <c r="E614" s="11" t="s">
        <v>386</v>
      </c>
      <c r="F614" s="1" t="s">
        <v>62</v>
      </c>
      <c r="G614" s="1">
        <v>250</v>
      </c>
      <c r="H614" s="1">
        <v>2</v>
      </c>
    </row>
    <row r="615" spans="1:8" ht="12.75" hidden="1" customHeight="1" x14ac:dyDescent="0.2">
      <c r="A615" s="27">
        <v>42884</v>
      </c>
      <c r="B615" s="60">
        <v>10</v>
      </c>
      <c r="C615" s="1" t="s">
        <v>369</v>
      </c>
      <c r="D615" s="1">
        <v>1915</v>
      </c>
      <c r="E615" s="1" t="s">
        <v>507</v>
      </c>
      <c r="F615" s="1" t="s">
        <v>64</v>
      </c>
      <c r="G615" s="1">
        <v>4000</v>
      </c>
      <c r="H615" s="1">
        <v>6</v>
      </c>
    </row>
    <row r="616" spans="1:8" ht="12.75" hidden="1" customHeight="1" x14ac:dyDescent="0.2">
      <c r="A616" s="27">
        <v>42884</v>
      </c>
      <c r="B616" s="60">
        <v>10</v>
      </c>
      <c r="C616" s="1" t="s">
        <v>369</v>
      </c>
      <c r="D616" s="1">
        <v>1920</v>
      </c>
      <c r="F616" s="1" t="s">
        <v>397</v>
      </c>
      <c r="G616" s="1">
        <v>950</v>
      </c>
      <c r="H616" s="1">
        <v>9</v>
      </c>
    </row>
    <row r="617" spans="1:8" ht="12.75" hidden="1" customHeight="1" x14ac:dyDescent="0.2">
      <c r="A617" s="27">
        <v>42884</v>
      </c>
      <c r="B617" s="60">
        <v>20</v>
      </c>
      <c r="C617" s="1" t="s">
        <v>369</v>
      </c>
      <c r="D617" s="1">
        <v>1913</v>
      </c>
      <c r="E617" s="11" t="s">
        <v>936</v>
      </c>
      <c r="F617" s="1" t="s">
        <v>69</v>
      </c>
      <c r="G617" s="1">
        <v>2000</v>
      </c>
      <c r="H617" s="1">
        <v>4</v>
      </c>
    </row>
    <row r="618" spans="1:8" ht="12.75" hidden="1" customHeight="1" x14ac:dyDescent="0.2">
      <c r="A618" s="27">
        <v>42884</v>
      </c>
      <c r="B618" s="60">
        <v>20</v>
      </c>
      <c r="C618" s="1" t="s">
        <v>369</v>
      </c>
      <c r="D618" s="1">
        <v>1920</v>
      </c>
      <c r="E618" s="1" t="s">
        <v>586</v>
      </c>
      <c r="F618" s="1" t="s">
        <v>62</v>
      </c>
      <c r="G618" s="1">
        <v>1800</v>
      </c>
      <c r="H618" s="1">
        <v>4</v>
      </c>
    </row>
    <row r="619" spans="1:8" ht="12.75" hidden="1" customHeight="1" x14ac:dyDescent="0.2">
      <c r="A619" s="27">
        <v>42884</v>
      </c>
      <c r="B619" s="60">
        <v>100</v>
      </c>
      <c r="C619" s="1" t="s">
        <v>369</v>
      </c>
      <c r="D619" s="1">
        <v>1923</v>
      </c>
      <c r="E619" s="11" t="s">
        <v>587</v>
      </c>
      <c r="F619" s="1" t="s">
        <v>191</v>
      </c>
      <c r="G619" s="1">
        <v>700</v>
      </c>
      <c r="H619" s="1">
        <v>11</v>
      </c>
    </row>
    <row r="620" spans="1:8" ht="12.75" hidden="1" customHeight="1" x14ac:dyDescent="0.2">
      <c r="A620" s="27">
        <v>42884</v>
      </c>
      <c r="B620" s="60">
        <v>1000</v>
      </c>
      <c r="C620" s="1" t="s">
        <v>369</v>
      </c>
      <c r="D620" s="1">
        <v>1902</v>
      </c>
      <c r="E620" s="1" t="s">
        <v>487</v>
      </c>
      <c r="F620" s="1" t="s">
        <v>89</v>
      </c>
      <c r="G620" s="1">
        <v>1500</v>
      </c>
      <c r="H620" s="1">
        <v>0</v>
      </c>
    </row>
    <row r="621" spans="1:8" ht="12.75" hidden="1" customHeight="1" x14ac:dyDescent="0.2">
      <c r="A621" s="27">
        <v>42900</v>
      </c>
      <c r="B621" s="60" t="s">
        <v>166</v>
      </c>
      <c r="C621" s="595" t="s">
        <v>583</v>
      </c>
      <c r="D621" s="1">
        <v>1960</v>
      </c>
      <c r="E621" s="1" t="s">
        <v>967</v>
      </c>
      <c r="F621" s="1" t="s">
        <v>397</v>
      </c>
      <c r="G621" s="1">
        <v>50</v>
      </c>
      <c r="H621" s="1">
        <v>24</v>
      </c>
    </row>
    <row r="622" spans="1:8" ht="12.75" hidden="1" customHeight="1" x14ac:dyDescent="0.2">
      <c r="A622" s="27">
        <v>42900</v>
      </c>
      <c r="B622" s="60">
        <v>1</v>
      </c>
      <c r="C622" s="1" t="s">
        <v>371</v>
      </c>
      <c r="D622" s="1">
        <v>1944</v>
      </c>
      <c r="F622" s="1" t="s">
        <v>67</v>
      </c>
      <c r="G622" s="1">
        <v>300</v>
      </c>
      <c r="H622" s="1">
        <v>2</v>
      </c>
    </row>
    <row r="623" spans="1:8" ht="12.75" hidden="1" customHeight="1" x14ac:dyDescent="0.2">
      <c r="A623" s="27">
        <v>42900</v>
      </c>
      <c r="B623" s="60">
        <v>2</v>
      </c>
      <c r="C623" s="1" t="s">
        <v>369</v>
      </c>
      <c r="D623" s="1">
        <v>1920</v>
      </c>
      <c r="E623" s="11" t="s">
        <v>572</v>
      </c>
      <c r="F623" s="1" t="s">
        <v>89</v>
      </c>
      <c r="G623" s="1">
        <v>150</v>
      </c>
      <c r="H623" s="1">
        <v>15</v>
      </c>
    </row>
    <row r="624" spans="1:8" ht="12.75" hidden="1" customHeight="1" x14ac:dyDescent="0.2">
      <c r="A624" s="27">
        <v>42900</v>
      </c>
      <c r="B624" s="60">
        <v>100</v>
      </c>
      <c r="C624" s="1" t="s">
        <v>362</v>
      </c>
      <c r="D624" s="1">
        <v>1968</v>
      </c>
      <c r="E624" s="1" t="s">
        <v>898</v>
      </c>
      <c r="F624" s="1" t="s">
        <v>67</v>
      </c>
      <c r="G624" s="1">
        <v>600</v>
      </c>
      <c r="H624" s="1">
        <v>7</v>
      </c>
    </row>
    <row r="625" spans="1:17" ht="12.75" hidden="1" customHeight="1" x14ac:dyDescent="0.2">
      <c r="A625" s="27">
        <v>42903</v>
      </c>
      <c r="B625" s="60">
        <v>50</v>
      </c>
      <c r="C625" s="1" t="s">
        <v>362</v>
      </c>
      <c r="D625" s="1">
        <v>1989</v>
      </c>
      <c r="F625" s="1" t="s">
        <v>395</v>
      </c>
      <c r="G625" s="1">
        <v>800</v>
      </c>
      <c r="H625" s="1">
        <v>5</v>
      </c>
    </row>
    <row r="626" spans="1:17" ht="12.75" hidden="1" customHeight="1" x14ac:dyDescent="0.2">
      <c r="A626" s="27">
        <v>42903</v>
      </c>
      <c r="B626" s="60">
        <v>100</v>
      </c>
      <c r="C626" s="1" t="s">
        <v>362</v>
      </c>
      <c r="D626" s="1">
        <v>1962</v>
      </c>
      <c r="E626" s="1" t="s">
        <v>910</v>
      </c>
      <c r="F626" s="1" t="s">
        <v>83</v>
      </c>
      <c r="G626" s="1">
        <v>1350</v>
      </c>
      <c r="H626" s="1">
        <v>7</v>
      </c>
    </row>
    <row r="627" spans="1:17" ht="16.5" hidden="1" customHeight="1" x14ac:dyDescent="0.25">
      <c r="A627" s="27">
        <v>42903</v>
      </c>
      <c r="B627" s="60">
        <v>500</v>
      </c>
      <c r="C627" s="1" t="s">
        <v>362</v>
      </c>
      <c r="D627" s="1">
        <v>1975</v>
      </c>
      <c r="F627" s="1" t="s">
        <v>62</v>
      </c>
      <c r="G627" s="1">
        <v>3100</v>
      </c>
      <c r="H627" s="1">
        <v>1</v>
      </c>
      <c r="I627" s="17">
        <v>60600</v>
      </c>
      <c r="J627" s="1">
        <v>8</v>
      </c>
    </row>
    <row r="628" spans="1:17" ht="12.75" hidden="1" customHeight="1" x14ac:dyDescent="0.2">
      <c r="A628" s="27">
        <v>42940</v>
      </c>
      <c r="C628" s="1" t="s">
        <v>271</v>
      </c>
      <c r="D628" s="1">
        <v>2017</v>
      </c>
      <c r="E628" s="1" t="s">
        <v>970</v>
      </c>
      <c r="F628" s="1" t="s">
        <v>64</v>
      </c>
      <c r="G628" s="1">
        <v>1600</v>
      </c>
      <c r="H628" s="1">
        <v>0</v>
      </c>
    </row>
    <row r="629" spans="1:17" ht="12.75" hidden="1" customHeight="1" x14ac:dyDescent="0.2">
      <c r="A629" s="27">
        <v>42948</v>
      </c>
      <c r="B629" s="60">
        <v>20</v>
      </c>
      <c r="C629" s="1" t="s">
        <v>375</v>
      </c>
      <c r="D629" s="1">
        <v>1920</v>
      </c>
      <c r="F629" s="1" t="s">
        <v>83</v>
      </c>
      <c r="G629" s="1">
        <v>550</v>
      </c>
      <c r="H629" s="1">
        <v>0</v>
      </c>
    </row>
    <row r="630" spans="1:17" ht="12.75" hidden="1" customHeight="1" x14ac:dyDescent="0.2">
      <c r="A630" s="27">
        <v>42948</v>
      </c>
      <c r="B630" s="60">
        <v>50</v>
      </c>
      <c r="C630" s="1" t="s">
        <v>375</v>
      </c>
      <c r="D630" s="1">
        <v>1920</v>
      </c>
      <c r="F630" s="1" t="s">
        <v>67</v>
      </c>
      <c r="G630" s="1">
        <v>400</v>
      </c>
      <c r="H630" s="1">
        <v>2</v>
      </c>
    </row>
    <row r="631" spans="1:17" ht="12.75" hidden="1" customHeight="1" x14ac:dyDescent="0.2">
      <c r="A631" s="27">
        <v>42948</v>
      </c>
      <c r="B631" s="60">
        <v>1</v>
      </c>
      <c r="C631" s="1" t="s">
        <v>369</v>
      </c>
      <c r="D631" s="1">
        <v>1916</v>
      </c>
      <c r="F631" s="1" t="s">
        <v>69</v>
      </c>
      <c r="G631" s="1">
        <v>700</v>
      </c>
      <c r="H631" s="1">
        <v>0</v>
      </c>
    </row>
    <row r="632" spans="1:17" ht="12.75" hidden="1" customHeight="1" x14ac:dyDescent="0.2">
      <c r="A632" s="27">
        <v>42948</v>
      </c>
      <c r="B632" s="60">
        <v>2</v>
      </c>
      <c r="C632" s="1" t="s">
        <v>369</v>
      </c>
      <c r="D632" s="1">
        <v>1920</v>
      </c>
      <c r="E632" s="1" t="s">
        <v>386</v>
      </c>
      <c r="F632" s="1" t="s">
        <v>62</v>
      </c>
      <c r="G632" s="1">
        <v>250</v>
      </c>
      <c r="H632" s="1">
        <v>2</v>
      </c>
    </row>
    <row r="633" spans="1:17" ht="12.75" hidden="1" customHeight="1" x14ac:dyDescent="0.2">
      <c r="A633" s="27">
        <v>42948</v>
      </c>
      <c r="B633" s="60">
        <v>20</v>
      </c>
      <c r="C633" s="1" t="s">
        <v>369</v>
      </c>
      <c r="D633" s="1">
        <v>1913</v>
      </c>
      <c r="E633" s="1" t="s">
        <v>973</v>
      </c>
      <c r="F633" s="1" t="s">
        <v>89</v>
      </c>
      <c r="G633" s="1">
        <v>400</v>
      </c>
      <c r="H633" s="1">
        <v>0</v>
      </c>
    </row>
    <row r="634" spans="1:17" ht="12.75" hidden="1" customHeight="1" x14ac:dyDescent="0.2">
      <c r="A634" s="27">
        <v>42948</v>
      </c>
      <c r="B634" s="60">
        <v>50</v>
      </c>
      <c r="C634" s="1" t="s">
        <v>371</v>
      </c>
      <c r="D634" s="1">
        <v>1932</v>
      </c>
      <c r="F634" s="1" t="s">
        <v>67</v>
      </c>
      <c r="G634" s="1">
        <v>120</v>
      </c>
      <c r="H634" s="1">
        <v>4</v>
      </c>
    </row>
    <row r="635" spans="1:17" ht="12.75" hidden="1" customHeight="1" x14ac:dyDescent="0.2">
      <c r="A635" s="27">
        <v>42948</v>
      </c>
      <c r="B635" s="60">
        <v>100000</v>
      </c>
      <c r="C635" s="1" t="s">
        <v>374</v>
      </c>
      <c r="D635" s="1">
        <v>1946</v>
      </c>
      <c r="E635" s="1" t="s">
        <v>411</v>
      </c>
      <c r="F635" s="1" t="s">
        <v>62</v>
      </c>
      <c r="G635" s="1">
        <v>350</v>
      </c>
      <c r="H635" s="1">
        <v>3</v>
      </c>
      <c r="M635" s="65"/>
      <c r="N635" s="67"/>
      <c r="O635" s="24"/>
      <c r="P635" s="24"/>
      <c r="Q635" s="24"/>
    </row>
    <row r="636" spans="1:17" ht="12.75" hidden="1" customHeight="1" x14ac:dyDescent="0.2">
      <c r="A636" s="27">
        <v>42965</v>
      </c>
      <c r="B636" s="60">
        <v>20</v>
      </c>
      <c r="C636" s="1" t="s">
        <v>362</v>
      </c>
      <c r="D636" s="1">
        <v>1975</v>
      </c>
      <c r="F636" s="11" t="s">
        <v>65</v>
      </c>
      <c r="G636" s="1">
        <v>1300</v>
      </c>
      <c r="H636" s="1">
        <v>1</v>
      </c>
      <c r="M636" s="65"/>
      <c r="N636" s="67"/>
      <c r="O636" s="24"/>
      <c r="P636" s="24"/>
      <c r="Q636" s="24"/>
    </row>
    <row r="637" spans="1:17" ht="12.75" hidden="1" customHeight="1" x14ac:dyDescent="0.2">
      <c r="A637" s="27">
        <v>42965</v>
      </c>
      <c r="B637" s="60">
        <v>200</v>
      </c>
      <c r="C637" s="1" t="s">
        <v>362</v>
      </c>
      <c r="D637" s="1">
        <v>1998</v>
      </c>
      <c r="F637" s="1" t="s">
        <v>83</v>
      </c>
      <c r="G637" s="1">
        <v>700</v>
      </c>
      <c r="H637" s="1">
        <v>5</v>
      </c>
      <c r="M637" s="65"/>
      <c r="N637" s="67"/>
      <c r="O637" s="24"/>
      <c r="P637" s="24"/>
      <c r="Q637" s="24"/>
    </row>
    <row r="638" spans="1:17" ht="12.75" hidden="1" customHeight="1" x14ac:dyDescent="0.2">
      <c r="A638" s="27">
        <v>42965</v>
      </c>
      <c r="B638" s="60">
        <v>1000</v>
      </c>
      <c r="C638" s="1" t="s">
        <v>362</v>
      </c>
      <c r="D638" s="1">
        <v>1993</v>
      </c>
      <c r="E638" s="1" t="s">
        <v>880</v>
      </c>
      <c r="F638" s="1" t="s">
        <v>67</v>
      </c>
      <c r="G638" s="1">
        <v>2300</v>
      </c>
      <c r="H638" s="1">
        <v>6</v>
      </c>
      <c r="M638" s="65"/>
      <c r="N638" s="67"/>
      <c r="O638" s="24"/>
      <c r="P638" s="24"/>
      <c r="Q638" s="24"/>
    </row>
    <row r="639" spans="1:17" ht="12.75" hidden="1" customHeight="1" x14ac:dyDescent="0.2">
      <c r="A639" s="27">
        <v>42966</v>
      </c>
      <c r="B639" s="60">
        <v>100</v>
      </c>
      <c r="C639" s="1" t="s">
        <v>362</v>
      </c>
      <c r="D639" s="1">
        <v>1947</v>
      </c>
      <c r="F639" s="1" t="s">
        <v>67</v>
      </c>
      <c r="G639" s="1">
        <v>11000</v>
      </c>
      <c r="H639" s="1">
        <v>9</v>
      </c>
      <c r="M639" s="65"/>
      <c r="N639" s="67"/>
      <c r="O639" s="24"/>
      <c r="P639" s="24"/>
      <c r="Q639" s="24"/>
    </row>
    <row r="640" spans="1:17" ht="12.75" hidden="1" customHeight="1" x14ac:dyDescent="0.2">
      <c r="A640" s="27">
        <v>42966</v>
      </c>
      <c r="B640" s="60">
        <v>100</v>
      </c>
      <c r="C640" s="1" t="s">
        <v>362</v>
      </c>
      <c r="D640" s="1">
        <v>1975</v>
      </c>
      <c r="F640" s="1" t="s">
        <v>67</v>
      </c>
      <c r="G640" s="1">
        <v>400</v>
      </c>
      <c r="H640" s="1">
        <v>1</v>
      </c>
      <c r="M640" s="65"/>
      <c r="N640" s="67"/>
      <c r="O640" s="24"/>
      <c r="P640" s="24"/>
      <c r="Q640" s="24"/>
    </row>
    <row r="641" spans="1:17" ht="12.75" hidden="1" customHeight="1" x14ac:dyDescent="0.2">
      <c r="A641" s="27">
        <v>42966</v>
      </c>
      <c r="B641" s="60">
        <v>500</v>
      </c>
      <c r="C641" s="1" t="s">
        <v>362</v>
      </c>
      <c r="D641" s="1">
        <v>1975</v>
      </c>
      <c r="F641" s="1" t="s">
        <v>67</v>
      </c>
      <c r="G641" s="1">
        <v>1550</v>
      </c>
      <c r="H641" s="1">
        <v>1</v>
      </c>
      <c r="M641" s="65"/>
      <c r="N641" s="67"/>
      <c r="O641" s="24"/>
      <c r="P641" s="24"/>
      <c r="Q641" s="24"/>
    </row>
    <row r="642" spans="1:17" ht="12.75" hidden="1" customHeight="1" x14ac:dyDescent="0.2">
      <c r="A642" s="27">
        <v>42971</v>
      </c>
      <c r="B642" s="60">
        <v>50</v>
      </c>
      <c r="C642" s="1" t="s">
        <v>362</v>
      </c>
      <c r="D642" s="1">
        <v>1986</v>
      </c>
      <c r="F642" s="1" t="s">
        <v>69</v>
      </c>
      <c r="G642" s="1">
        <v>950</v>
      </c>
      <c r="H642" s="1">
        <v>1</v>
      </c>
      <c r="M642" s="65"/>
      <c r="N642" s="67"/>
      <c r="O642" s="24"/>
      <c r="P642" s="24"/>
      <c r="Q642" s="24"/>
    </row>
    <row r="643" spans="1:17" ht="12.75" hidden="1" customHeight="1" x14ac:dyDescent="0.2">
      <c r="A643" s="27">
        <v>42971</v>
      </c>
      <c r="B643" s="60">
        <v>100</v>
      </c>
      <c r="C643" s="1" t="s">
        <v>362</v>
      </c>
      <c r="D643" s="1">
        <v>1989</v>
      </c>
      <c r="F643" s="1" t="s">
        <v>65</v>
      </c>
      <c r="G643" s="1">
        <v>950</v>
      </c>
      <c r="H643" s="1">
        <v>1</v>
      </c>
      <c r="M643" s="65"/>
      <c r="N643" s="67"/>
      <c r="O643" s="24"/>
      <c r="P643" s="24"/>
      <c r="Q643" s="24"/>
    </row>
    <row r="644" spans="1:17" ht="12.75" hidden="1" customHeight="1" x14ac:dyDescent="0.2">
      <c r="A644" s="27">
        <v>42971</v>
      </c>
      <c r="B644" s="60">
        <v>1000</v>
      </c>
      <c r="C644" s="1" t="s">
        <v>362</v>
      </c>
      <c r="D644" s="1">
        <v>1996</v>
      </c>
      <c r="E644" s="1" t="s">
        <v>905</v>
      </c>
      <c r="F644" s="1" t="s">
        <v>67</v>
      </c>
      <c r="G644" s="1">
        <v>3000</v>
      </c>
      <c r="H644" s="1">
        <v>2</v>
      </c>
      <c r="M644" s="65"/>
      <c r="N644" s="67"/>
      <c r="O644" s="24"/>
      <c r="P644" s="24"/>
      <c r="Q644" s="24"/>
    </row>
    <row r="645" spans="1:17" ht="12.75" hidden="1" customHeight="1" x14ac:dyDescent="0.2">
      <c r="A645" s="27">
        <v>42974</v>
      </c>
      <c r="B645" s="60">
        <v>1</v>
      </c>
      <c r="C645" s="1" t="s">
        <v>371</v>
      </c>
      <c r="D645" s="1">
        <v>1944</v>
      </c>
      <c r="E645" s="1" t="s">
        <v>406</v>
      </c>
      <c r="F645" s="1" t="s">
        <v>62</v>
      </c>
      <c r="G645" s="1">
        <v>4900</v>
      </c>
      <c r="H645" s="1">
        <v>3</v>
      </c>
      <c r="M645" s="65"/>
      <c r="N645" s="67"/>
      <c r="O645" s="24"/>
      <c r="P645" s="24"/>
      <c r="Q645" s="24"/>
    </row>
    <row r="646" spans="1:17" ht="12.75" hidden="1" customHeight="1" x14ac:dyDescent="0.2">
      <c r="A646" s="27">
        <v>42976</v>
      </c>
      <c r="B646" s="60">
        <v>10</v>
      </c>
      <c r="C646" s="1" t="s">
        <v>362</v>
      </c>
      <c r="D646" s="1">
        <v>1949</v>
      </c>
      <c r="F646" s="1" t="s">
        <v>67</v>
      </c>
      <c r="G646" s="1">
        <v>1500</v>
      </c>
      <c r="H646" s="1">
        <v>1</v>
      </c>
      <c r="M646" s="65"/>
      <c r="N646" s="67"/>
      <c r="O646" s="24"/>
      <c r="P646" s="24"/>
      <c r="Q646" s="24"/>
    </row>
    <row r="647" spans="1:17" ht="12.75" hidden="1" customHeight="1" x14ac:dyDescent="0.2">
      <c r="A647" s="27">
        <v>42976</v>
      </c>
      <c r="B647" s="60">
        <v>10</v>
      </c>
      <c r="C647" s="1" t="s">
        <v>362</v>
      </c>
      <c r="D647" s="1">
        <v>1960</v>
      </c>
      <c r="F647" s="1" t="s">
        <v>62</v>
      </c>
      <c r="G647" s="1">
        <v>800</v>
      </c>
      <c r="H647" s="1">
        <v>1</v>
      </c>
      <c r="M647" s="65"/>
      <c r="N647" s="67"/>
      <c r="O647" s="24"/>
      <c r="P647" s="24"/>
      <c r="Q647" s="24"/>
    </row>
    <row r="648" spans="1:17" ht="12.75" hidden="1" customHeight="1" x14ac:dyDescent="0.2">
      <c r="A648" s="27">
        <v>42976</v>
      </c>
      <c r="B648" s="60">
        <v>10</v>
      </c>
      <c r="C648" s="1" t="s">
        <v>362</v>
      </c>
      <c r="D648" s="1">
        <v>1962</v>
      </c>
      <c r="E648" s="11" t="s">
        <v>890</v>
      </c>
      <c r="F648" s="1" t="s">
        <v>65</v>
      </c>
      <c r="G648" s="1">
        <v>2500</v>
      </c>
      <c r="H648" s="1">
        <v>3</v>
      </c>
    </row>
    <row r="649" spans="1:17" ht="12.75" hidden="1" customHeight="1" x14ac:dyDescent="0.2">
      <c r="A649" s="27">
        <v>42976</v>
      </c>
      <c r="B649" s="60">
        <v>20</v>
      </c>
      <c r="C649" s="1" t="s">
        <v>362</v>
      </c>
      <c r="D649" s="1">
        <v>1969</v>
      </c>
      <c r="E649" s="11" t="s">
        <v>890</v>
      </c>
      <c r="F649" s="11" t="s">
        <v>131</v>
      </c>
      <c r="G649" s="1">
        <v>2300</v>
      </c>
      <c r="H649" s="1">
        <v>2</v>
      </c>
    </row>
    <row r="650" spans="1:17" ht="12.75" hidden="1" customHeight="1" x14ac:dyDescent="0.2">
      <c r="A650" s="27">
        <v>42976</v>
      </c>
      <c r="B650" s="60">
        <v>100</v>
      </c>
      <c r="C650" s="1" t="s">
        <v>362</v>
      </c>
      <c r="D650" s="1">
        <v>1957</v>
      </c>
      <c r="F650" s="1" t="s">
        <v>67</v>
      </c>
      <c r="G650" s="1">
        <v>900</v>
      </c>
      <c r="H650" s="1">
        <v>3</v>
      </c>
    </row>
    <row r="651" spans="1:17" ht="12.75" hidden="1" customHeight="1" x14ac:dyDescent="0.2">
      <c r="A651" s="27">
        <v>42976</v>
      </c>
      <c r="B651" s="60">
        <v>100</v>
      </c>
      <c r="C651" s="1" t="s">
        <v>362</v>
      </c>
      <c r="D651" s="1">
        <v>1960</v>
      </c>
      <c r="F651" s="1" t="s">
        <v>67</v>
      </c>
      <c r="G651" s="1">
        <v>1100</v>
      </c>
      <c r="H651" s="1">
        <v>1</v>
      </c>
    </row>
    <row r="652" spans="1:17" ht="12.75" hidden="1" customHeight="1" x14ac:dyDescent="0.2">
      <c r="A652" s="27">
        <v>42976</v>
      </c>
      <c r="B652" s="60">
        <v>1000</v>
      </c>
      <c r="C652" s="1" t="s">
        <v>362</v>
      </c>
      <c r="D652" s="1">
        <v>1983</v>
      </c>
      <c r="E652" s="1" t="s">
        <v>863</v>
      </c>
      <c r="F652" s="1" t="s">
        <v>365</v>
      </c>
      <c r="G652" s="1">
        <v>2000</v>
      </c>
      <c r="H652" s="1">
        <v>6</v>
      </c>
    </row>
    <row r="653" spans="1:17" hidden="1" x14ac:dyDescent="0.2">
      <c r="A653" s="27">
        <v>42995</v>
      </c>
      <c r="B653" s="62" t="s">
        <v>975</v>
      </c>
      <c r="C653" s="11" t="s">
        <v>362</v>
      </c>
      <c r="D653" s="11" t="s">
        <v>533</v>
      </c>
      <c r="F653" s="11" t="s">
        <v>558</v>
      </c>
      <c r="G653" s="1">
        <v>3900</v>
      </c>
      <c r="H653" s="1">
        <v>1</v>
      </c>
    </row>
    <row r="654" spans="1:17" hidden="1" x14ac:dyDescent="0.2">
      <c r="A654" s="27">
        <v>42995</v>
      </c>
      <c r="B654" s="62" t="s">
        <v>975</v>
      </c>
      <c r="C654" s="11" t="s">
        <v>362</v>
      </c>
      <c r="D654" s="11" t="s">
        <v>533</v>
      </c>
      <c r="F654" s="11" t="s">
        <v>558</v>
      </c>
      <c r="G654" s="1">
        <v>3900</v>
      </c>
      <c r="H654" s="1">
        <v>0</v>
      </c>
    </row>
    <row r="655" spans="1:17" hidden="1" x14ac:dyDescent="0.2">
      <c r="A655" s="27">
        <v>43003</v>
      </c>
      <c r="B655" s="60">
        <v>1000</v>
      </c>
      <c r="C655" s="1" t="s">
        <v>371</v>
      </c>
      <c r="D655" s="1">
        <v>1943</v>
      </c>
      <c r="F655" s="1" t="s">
        <v>395</v>
      </c>
      <c r="G655" s="1">
        <v>4300</v>
      </c>
      <c r="H655" s="1">
        <v>2</v>
      </c>
    </row>
    <row r="656" spans="1:17" ht="16.5" hidden="1" x14ac:dyDescent="0.25">
      <c r="A656" s="27">
        <v>43004</v>
      </c>
      <c r="B656" s="60">
        <v>20</v>
      </c>
      <c r="C656" s="1" t="s">
        <v>362</v>
      </c>
      <c r="D656" s="1">
        <v>1949</v>
      </c>
      <c r="F656" s="1" t="s">
        <v>62</v>
      </c>
      <c r="G656" s="1">
        <v>8800</v>
      </c>
      <c r="H656" s="1">
        <v>4</v>
      </c>
      <c r="I656" s="17">
        <v>63420</v>
      </c>
      <c r="J656" s="1">
        <v>11</v>
      </c>
    </row>
    <row r="657" spans="1:28" hidden="1" x14ac:dyDescent="0.2">
      <c r="A657" s="27">
        <v>43020</v>
      </c>
      <c r="B657" s="60">
        <v>10000</v>
      </c>
      <c r="C657" s="1" t="s">
        <v>371</v>
      </c>
      <c r="D657" s="1">
        <v>1945</v>
      </c>
      <c r="E657" s="1" t="s">
        <v>379</v>
      </c>
      <c r="F657" s="1" t="s">
        <v>69</v>
      </c>
      <c r="G657" s="1">
        <v>3000</v>
      </c>
      <c r="H657" s="1">
        <v>6</v>
      </c>
    </row>
    <row r="658" spans="1:28" hidden="1" x14ac:dyDescent="0.2">
      <c r="A658" s="27">
        <v>43073</v>
      </c>
      <c r="B658" s="60">
        <v>100</v>
      </c>
      <c r="C658" s="1" t="s">
        <v>362</v>
      </c>
      <c r="D658" s="1">
        <v>1949</v>
      </c>
      <c r="F658" s="1" t="s">
        <v>83</v>
      </c>
      <c r="G658" s="1">
        <v>1150</v>
      </c>
      <c r="H658" s="1">
        <v>3</v>
      </c>
    </row>
    <row r="659" spans="1:28" hidden="1" x14ac:dyDescent="0.2">
      <c r="A659" s="27">
        <v>43073</v>
      </c>
      <c r="B659" s="60">
        <v>100</v>
      </c>
      <c r="C659" s="1" t="s">
        <v>362</v>
      </c>
      <c r="D659" s="1">
        <v>1962</v>
      </c>
      <c r="F659" s="1" t="s">
        <v>62</v>
      </c>
      <c r="G659" s="1">
        <v>1100</v>
      </c>
      <c r="H659" s="1">
        <v>4</v>
      </c>
    </row>
    <row r="660" spans="1:28" hidden="1" x14ac:dyDescent="0.2">
      <c r="A660" s="27">
        <v>43073</v>
      </c>
      <c r="B660" s="60">
        <v>100</v>
      </c>
      <c r="C660" s="1" t="s">
        <v>362</v>
      </c>
      <c r="D660" s="1">
        <v>1962</v>
      </c>
      <c r="F660" s="1" t="s">
        <v>67</v>
      </c>
      <c r="G660" s="1">
        <v>600</v>
      </c>
      <c r="H660" s="1">
        <v>0</v>
      </c>
    </row>
    <row r="661" spans="1:28" hidden="1" x14ac:dyDescent="0.2">
      <c r="A661" s="27">
        <v>43073</v>
      </c>
      <c r="B661" s="60">
        <v>100</v>
      </c>
      <c r="C661" s="1" t="s">
        <v>362</v>
      </c>
      <c r="D661" s="1">
        <v>1984</v>
      </c>
      <c r="F661" s="1" t="s">
        <v>65</v>
      </c>
      <c r="G661" s="1">
        <v>1050</v>
      </c>
      <c r="H661" s="1">
        <v>5</v>
      </c>
    </row>
    <row r="662" spans="1:28" hidden="1" x14ac:dyDescent="0.2">
      <c r="A662" s="27">
        <v>43073</v>
      </c>
      <c r="B662" s="60">
        <v>100</v>
      </c>
      <c r="C662" s="1" t="s">
        <v>362</v>
      </c>
      <c r="D662" s="1">
        <v>1984</v>
      </c>
      <c r="E662" s="1" t="s">
        <v>378</v>
      </c>
      <c r="F662" s="1" t="s">
        <v>62</v>
      </c>
      <c r="G662" s="1">
        <v>1000</v>
      </c>
      <c r="H662" s="1">
        <v>5</v>
      </c>
    </row>
    <row r="663" spans="1:28" hidden="1" x14ac:dyDescent="0.2">
      <c r="A663" s="27">
        <v>43073</v>
      </c>
      <c r="B663" s="60">
        <v>100</v>
      </c>
      <c r="C663" s="1" t="s">
        <v>362</v>
      </c>
      <c r="D663" s="1">
        <v>1992</v>
      </c>
      <c r="F663" s="1" t="s">
        <v>62</v>
      </c>
      <c r="G663" s="1">
        <v>600</v>
      </c>
      <c r="H663" s="1">
        <v>8</v>
      </c>
    </row>
    <row r="664" spans="1:28" ht="16.5" hidden="1" x14ac:dyDescent="0.25">
      <c r="A664" s="27">
        <v>43097</v>
      </c>
      <c r="B664" s="60">
        <v>1000</v>
      </c>
      <c r="C664" s="1" t="s">
        <v>362</v>
      </c>
      <c r="D664" s="1">
        <v>1983</v>
      </c>
      <c r="E664" s="8" t="s">
        <v>881</v>
      </c>
      <c r="F664" s="1" t="s">
        <v>62</v>
      </c>
      <c r="G664" s="1">
        <v>2600</v>
      </c>
      <c r="H664" s="1">
        <v>8</v>
      </c>
      <c r="I664" s="17">
        <v>11100</v>
      </c>
      <c r="J664" s="1">
        <v>3</v>
      </c>
      <c r="M664" s="1"/>
      <c r="N664" s="1" t="s">
        <v>273</v>
      </c>
      <c r="O664" s="1" t="s">
        <v>1</v>
      </c>
      <c r="P664" s="1" t="s">
        <v>290</v>
      </c>
      <c r="Q664"/>
      <c r="R664"/>
      <c r="S664"/>
      <c r="T664"/>
      <c r="U664" s="1"/>
      <c r="V664" s="1"/>
      <c r="W664" s="1"/>
      <c r="X664" s="1"/>
      <c r="Z664"/>
      <c r="AA664"/>
      <c r="AB664"/>
    </row>
    <row r="665" spans="1:28" ht="16.5" hidden="1" x14ac:dyDescent="0.25">
      <c r="A665" s="27">
        <v>43131</v>
      </c>
      <c r="B665" s="60">
        <v>10</v>
      </c>
      <c r="C665" s="1" t="s">
        <v>371</v>
      </c>
      <c r="D665" s="1">
        <v>1936</v>
      </c>
      <c r="F665" s="1" t="s">
        <v>67</v>
      </c>
      <c r="G665" s="1">
        <v>200</v>
      </c>
      <c r="H665" s="1">
        <v>10</v>
      </c>
      <c r="I665" s="18">
        <v>228120</v>
      </c>
      <c r="J665" s="1">
        <v>28</v>
      </c>
      <c r="M665" s="24"/>
      <c r="N665" s="24"/>
      <c r="O665" s="24"/>
      <c r="P665" s="28"/>
      <c r="Q665" s="28"/>
      <c r="R665" s="28"/>
      <c r="S665"/>
      <c r="T665"/>
      <c r="AB665"/>
    </row>
    <row r="666" spans="1:28" hidden="1" x14ac:dyDescent="0.2">
      <c r="A666" s="27">
        <v>43131</v>
      </c>
      <c r="B666" s="60">
        <v>20</v>
      </c>
      <c r="C666" s="1" t="s">
        <v>371</v>
      </c>
      <c r="D666" s="1">
        <v>1930</v>
      </c>
      <c r="F666" s="1" t="s">
        <v>67</v>
      </c>
      <c r="G666" s="1">
        <v>900</v>
      </c>
      <c r="H666" s="1">
        <v>15</v>
      </c>
      <c r="M666" s="24"/>
      <c r="N666" s="153"/>
      <c r="O666" s="153"/>
      <c r="P666" s="153"/>
      <c r="Q666" s="154"/>
      <c r="R666" s="28"/>
      <c r="S666"/>
      <c r="T666"/>
      <c r="AB666"/>
    </row>
    <row r="667" spans="1:28" hidden="1" x14ac:dyDescent="0.2">
      <c r="A667" s="27">
        <v>43131</v>
      </c>
      <c r="B667" s="60">
        <v>1000000</v>
      </c>
      <c r="C667" s="1" t="s">
        <v>372</v>
      </c>
      <c r="D667" s="1">
        <v>1946</v>
      </c>
      <c r="F667" s="1" t="s">
        <v>62</v>
      </c>
      <c r="G667" s="1">
        <v>250</v>
      </c>
      <c r="H667" s="1">
        <v>2</v>
      </c>
      <c r="M667" s="24"/>
      <c r="N667" s="24"/>
      <c r="O667" s="24"/>
      <c r="P667" s="28"/>
      <c r="Q667" s="29"/>
      <c r="R667" s="28"/>
      <c r="S667"/>
      <c r="T667"/>
      <c r="AB667"/>
    </row>
    <row r="668" spans="1:28" hidden="1" x14ac:dyDescent="0.2">
      <c r="A668" s="27">
        <v>43132</v>
      </c>
      <c r="C668" s="1" t="s">
        <v>271</v>
      </c>
      <c r="D668" s="1">
        <v>2017</v>
      </c>
      <c r="E668" s="1" t="s">
        <v>970</v>
      </c>
      <c r="F668" s="1" t="s">
        <v>64</v>
      </c>
      <c r="G668" s="1">
        <v>1600</v>
      </c>
      <c r="H668" s="1">
        <v>6</v>
      </c>
      <c r="M668" s="24"/>
      <c r="N668" s="24"/>
      <c r="O668" s="24"/>
      <c r="P668" s="28"/>
      <c r="Q668" s="28"/>
      <c r="R668" s="28"/>
      <c r="S668"/>
      <c r="T668" s="19"/>
      <c r="AB668"/>
    </row>
    <row r="669" spans="1:28" hidden="1" x14ac:dyDescent="0.2">
      <c r="A669" s="27">
        <v>43132</v>
      </c>
      <c r="B669" s="60">
        <v>5000</v>
      </c>
      <c r="C669" s="1" t="s">
        <v>369</v>
      </c>
      <c r="D669" s="1">
        <v>1923</v>
      </c>
      <c r="E669" s="1" t="s">
        <v>741</v>
      </c>
      <c r="F669" s="1" t="s">
        <v>719</v>
      </c>
      <c r="G669" s="1">
        <v>18000</v>
      </c>
      <c r="H669" s="1">
        <v>7</v>
      </c>
      <c r="M669" s="24"/>
      <c r="N669" s="24"/>
      <c r="O669" s="24"/>
      <c r="P669" s="28"/>
      <c r="Q669" s="28"/>
      <c r="R669" s="28"/>
      <c r="S669"/>
      <c r="T669" s="19"/>
      <c r="U669" s="1"/>
      <c r="V669" s="11"/>
      <c r="W669" s="11"/>
      <c r="X669" s="11"/>
      <c r="Z669"/>
      <c r="AA669"/>
      <c r="AB669"/>
    </row>
    <row r="670" spans="1:28" hidden="1" x14ac:dyDescent="0.2">
      <c r="A670" s="27">
        <v>43132</v>
      </c>
      <c r="B670" s="60">
        <v>100</v>
      </c>
      <c r="C670" s="1" t="s">
        <v>362</v>
      </c>
      <c r="D670" s="1">
        <v>1949</v>
      </c>
      <c r="F670" s="1" t="s">
        <v>62</v>
      </c>
      <c r="G670" s="1">
        <v>1500</v>
      </c>
      <c r="H670" s="1">
        <v>2</v>
      </c>
      <c r="M670" s="24"/>
      <c r="N670" s="24"/>
      <c r="O670" s="24"/>
      <c r="P670" s="28"/>
      <c r="Q670" s="28"/>
      <c r="R670" s="29"/>
      <c r="S670"/>
      <c r="T670" s="19"/>
      <c r="U670" s="1"/>
      <c r="V670" s="11"/>
      <c r="W670" s="11"/>
      <c r="X670" s="1"/>
      <c r="Z670"/>
      <c r="AA670"/>
      <c r="AB670"/>
    </row>
    <row r="671" spans="1:28" hidden="1" x14ac:dyDescent="0.2">
      <c r="A671" s="27">
        <v>43132</v>
      </c>
      <c r="B671" s="60">
        <v>100</v>
      </c>
      <c r="C671" s="1" t="s">
        <v>362</v>
      </c>
      <c r="D671" s="1">
        <v>1957</v>
      </c>
      <c r="F671" s="1" t="s">
        <v>67</v>
      </c>
      <c r="G671" s="1">
        <v>900</v>
      </c>
      <c r="H671" s="1">
        <v>5</v>
      </c>
      <c r="M671" s="24"/>
      <c r="N671" s="24"/>
      <c r="O671" s="24"/>
      <c r="P671" s="28"/>
      <c r="Q671" s="28"/>
      <c r="R671" s="28"/>
      <c r="S671"/>
      <c r="T671" s="19"/>
      <c r="U671" s="1"/>
      <c r="V671" s="11"/>
      <c r="W671" s="11"/>
      <c r="X671" s="11"/>
      <c r="Y671" s="11"/>
      <c r="Z671" s="11"/>
      <c r="AA671"/>
      <c r="AB671"/>
    </row>
    <row r="672" spans="1:28" hidden="1" x14ac:dyDescent="0.2">
      <c r="A672" s="73">
        <v>43135</v>
      </c>
      <c r="B672" s="67">
        <v>2</v>
      </c>
      <c r="C672" s="24" t="s">
        <v>369</v>
      </c>
      <c r="D672" s="24">
        <v>1920</v>
      </c>
      <c r="E672" s="24" t="s">
        <v>386</v>
      </c>
      <c r="F672" s="24" t="s">
        <v>71</v>
      </c>
      <c r="G672" s="24">
        <v>150</v>
      </c>
      <c r="H672" s="1">
        <v>6</v>
      </c>
      <c r="M672" s="24"/>
      <c r="N672" s="24"/>
      <c r="O672" s="24"/>
      <c r="P672" s="28"/>
      <c r="Q672" s="28"/>
      <c r="R672" s="28"/>
      <c r="S672"/>
      <c r="T672" s="19"/>
      <c r="U672" s="1"/>
      <c r="V672" s="11"/>
      <c r="W672" s="1"/>
      <c r="X672" s="1"/>
      <c r="Z672"/>
      <c r="AA672"/>
      <c r="AB672"/>
    </row>
    <row r="673" spans="1:28" hidden="1" x14ac:dyDescent="0.2">
      <c r="A673" s="73">
        <v>43135</v>
      </c>
      <c r="B673" s="60">
        <v>10</v>
      </c>
      <c r="C673" s="1" t="s">
        <v>369</v>
      </c>
      <c r="D673" s="1">
        <v>1920</v>
      </c>
      <c r="F673" s="1" t="s">
        <v>69</v>
      </c>
      <c r="G673" s="1">
        <v>1300</v>
      </c>
      <c r="H673" s="1">
        <v>8</v>
      </c>
      <c r="M673" s="24"/>
      <c r="N673" s="24"/>
      <c r="O673" s="24"/>
      <c r="P673" s="24"/>
      <c r="Q673" s="28"/>
      <c r="R673" s="29"/>
      <c r="S673"/>
      <c r="T673" s="19"/>
      <c r="U673" s="1"/>
      <c r="V673" s="11"/>
      <c r="W673" s="11"/>
      <c r="X673" s="11"/>
      <c r="Y673" s="11"/>
      <c r="Z673"/>
      <c r="AA673"/>
      <c r="AB673"/>
    </row>
    <row r="674" spans="1:28" hidden="1" x14ac:dyDescent="0.2">
      <c r="A674" s="73">
        <v>43135</v>
      </c>
      <c r="B674" s="60">
        <v>10</v>
      </c>
      <c r="C674" s="1" t="s">
        <v>371</v>
      </c>
      <c r="D674" s="1">
        <v>1936</v>
      </c>
      <c r="E674" s="1" t="s">
        <v>367</v>
      </c>
      <c r="F674" s="1" t="s">
        <v>62</v>
      </c>
      <c r="G674" s="1">
        <v>700</v>
      </c>
      <c r="H674" s="1">
        <v>3</v>
      </c>
      <c r="M674" s="24"/>
      <c r="N674" s="24"/>
      <c r="O674" s="24"/>
      <c r="P674" s="24"/>
      <c r="Q674" s="28"/>
      <c r="R674" s="65"/>
      <c r="S674"/>
      <c r="T674" s="19"/>
      <c r="U674" s="1"/>
      <c r="V674" s="11"/>
      <c r="W674" s="11"/>
      <c r="X674" s="11"/>
      <c r="Y674" s="11"/>
      <c r="Z674"/>
      <c r="AA674"/>
      <c r="AB674"/>
    </row>
    <row r="675" spans="1:28" hidden="1" x14ac:dyDescent="0.2">
      <c r="A675" s="73">
        <v>43135</v>
      </c>
      <c r="B675" s="60">
        <v>20</v>
      </c>
      <c r="C675" s="1" t="s">
        <v>371</v>
      </c>
      <c r="D675" s="1">
        <v>1930</v>
      </c>
      <c r="F675" s="1" t="s">
        <v>67</v>
      </c>
      <c r="G675" s="1">
        <v>900</v>
      </c>
      <c r="H675" s="1">
        <v>0</v>
      </c>
      <c r="M675" s="24"/>
      <c r="N675" s="24"/>
      <c r="O675" s="24"/>
      <c r="P675" s="28"/>
      <c r="Q675" s="28"/>
      <c r="R675" s="155"/>
      <c r="S675"/>
      <c r="T675" s="19"/>
      <c r="U675" s="1"/>
      <c r="V675" s="11"/>
      <c r="W675" s="16"/>
      <c r="X675" s="1"/>
      <c r="Z675"/>
      <c r="AA675"/>
      <c r="AB675"/>
    </row>
    <row r="676" spans="1:28" hidden="1" x14ac:dyDescent="0.2">
      <c r="A676" s="73">
        <v>43135</v>
      </c>
      <c r="B676" s="60">
        <v>20</v>
      </c>
      <c r="C676" s="1" t="s">
        <v>371</v>
      </c>
      <c r="D676" s="1">
        <v>1941</v>
      </c>
      <c r="F676" s="1" t="s">
        <v>62</v>
      </c>
      <c r="G676" s="1">
        <v>380</v>
      </c>
      <c r="H676" s="1">
        <v>3</v>
      </c>
      <c r="M676" s="24"/>
      <c r="N676" s="24"/>
      <c r="O676" s="24"/>
      <c r="P676" s="24"/>
      <c r="Q676" s="28"/>
      <c r="R676" s="28"/>
      <c r="S676"/>
    </row>
    <row r="677" spans="1:28" hidden="1" x14ac:dyDescent="0.2">
      <c r="A677" s="73">
        <v>43135</v>
      </c>
      <c r="B677" s="60">
        <v>1000000</v>
      </c>
      <c r="C677" s="1" t="s">
        <v>371</v>
      </c>
      <c r="D677" s="1">
        <v>1945</v>
      </c>
      <c r="F677" s="1" t="s">
        <v>67</v>
      </c>
      <c r="G677" s="1">
        <v>150</v>
      </c>
      <c r="H677" s="1">
        <v>9</v>
      </c>
      <c r="M677" s="24"/>
      <c r="N677" s="24"/>
      <c r="O677" s="24"/>
      <c r="P677" s="28"/>
      <c r="Q677" s="28"/>
      <c r="R677" s="28"/>
      <c r="S677"/>
    </row>
    <row r="678" spans="1:28" hidden="1" x14ac:dyDescent="0.2">
      <c r="A678" s="73">
        <v>43135</v>
      </c>
      <c r="B678" s="60">
        <v>10000</v>
      </c>
      <c r="C678" s="1" t="s">
        <v>372</v>
      </c>
      <c r="D678" s="1">
        <v>1946</v>
      </c>
      <c r="F678" s="1" t="s">
        <v>62</v>
      </c>
      <c r="G678" s="1">
        <v>450</v>
      </c>
      <c r="H678" s="1">
        <v>9</v>
      </c>
      <c r="M678" s="24"/>
      <c r="N678" s="24"/>
      <c r="O678" s="24"/>
      <c r="P678" s="24"/>
      <c r="Q678" s="24"/>
      <c r="R678" s="28"/>
      <c r="S678" s="28"/>
    </row>
    <row r="679" spans="1:28" hidden="1" x14ac:dyDescent="0.2">
      <c r="A679" s="73">
        <v>43135</v>
      </c>
      <c r="B679" s="60">
        <v>100000</v>
      </c>
      <c r="C679" s="1" t="s">
        <v>372</v>
      </c>
      <c r="D679" s="1">
        <v>1946</v>
      </c>
      <c r="F679" s="1" t="s">
        <v>65</v>
      </c>
      <c r="G679" s="1">
        <v>1500</v>
      </c>
      <c r="H679" s="1">
        <v>7</v>
      </c>
      <c r="M679" s="24"/>
      <c r="N679" s="24"/>
      <c r="O679" s="24"/>
      <c r="P679" s="24"/>
      <c r="Q679" s="28"/>
      <c r="R679" s="28"/>
      <c r="S679"/>
    </row>
    <row r="680" spans="1:28" hidden="1" x14ac:dyDescent="0.2">
      <c r="A680" s="73">
        <v>43135</v>
      </c>
      <c r="B680" s="60">
        <v>10000000</v>
      </c>
      <c r="C680" s="1" t="s">
        <v>372</v>
      </c>
      <c r="D680" s="1">
        <v>1946</v>
      </c>
      <c r="F680" s="1" t="s">
        <v>83</v>
      </c>
      <c r="G680" s="1">
        <v>750</v>
      </c>
      <c r="H680" s="1">
        <v>7</v>
      </c>
      <c r="M680" s="24"/>
      <c r="N680" s="24"/>
      <c r="O680" s="24"/>
      <c r="P680" s="24"/>
      <c r="Q680" s="28"/>
      <c r="R680" s="28"/>
      <c r="S680"/>
    </row>
    <row r="681" spans="1:28" hidden="1" x14ac:dyDescent="0.2">
      <c r="A681" s="73">
        <v>43135</v>
      </c>
      <c r="B681" s="60">
        <v>100000000</v>
      </c>
      <c r="C681" s="1" t="s">
        <v>372</v>
      </c>
      <c r="D681" s="1">
        <v>1946</v>
      </c>
      <c r="F681" s="1" t="s">
        <v>69</v>
      </c>
      <c r="G681" s="1">
        <v>300</v>
      </c>
      <c r="H681" s="1">
        <v>3</v>
      </c>
      <c r="M681" s="24"/>
      <c r="N681" s="24"/>
      <c r="O681" s="24"/>
      <c r="P681" s="28"/>
      <c r="Q681" s="28"/>
      <c r="R681" s="28"/>
      <c r="S681"/>
    </row>
    <row r="682" spans="1:28" hidden="1" x14ac:dyDescent="0.2">
      <c r="A682" s="27">
        <v>43143</v>
      </c>
      <c r="B682" s="60">
        <v>100</v>
      </c>
      <c r="C682" s="1" t="s">
        <v>362</v>
      </c>
      <c r="D682" s="1">
        <v>1968</v>
      </c>
      <c r="E682" s="1" t="s">
        <v>68</v>
      </c>
      <c r="F682" s="1" t="s">
        <v>67</v>
      </c>
      <c r="G682" s="1">
        <v>300</v>
      </c>
      <c r="H682" s="1">
        <v>7</v>
      </c>
      <c r="M682" s="24"/>
      <c r="N682" s="24"/>
      <c r="O682" s="24"/>
      <c r="P682" s="28"/>
      <c r="Q682" s="28"/>
      <c r="R682" s="29"/>
      <c r="S682"/>
    </row>
    <row r="683" spans="1:28" hidden="1" x14ac:dyDescent="0.2">
      <c r="A683" s="27">
        <v>43143</v>
      </c>
      <c r="B683" s="60">
        <v>100</v>
      </c>
      <c r="C683" s="1" t="s">
        <v>362</v>
      </c>
      <c r="D683" s="1">
        <v>1989</v>
      </c>
      <c r="F683" s="1" t="s">
        <v>67</v>
      </c>
      <c r="G683" s="1">
        <v>200</v>
      </c>
      <c r="H683" s="1">
        <v>5</v>
      </c>
      <c r="M683" s="24"/>
      <c r="N683" s="24"/>
      <c r="O683" s="24"/>
      <c r="P683" s="24"/>
      <c r="Q683" s="28"/>
      <c r="R683" s="28"/>
      <c r="S683"/>
    </row>
    <row r="684" spans="1:28" hidden="1" x14ac:dyDescent="0.2">
      <c r="A684" s="27">
        <v>43145</v>
      </c>
      <c r="B684" s="60">
        <v>5</v>
      </c>
      <c r="C684" s="1" t="s">
        <v>371</v>
      </c>
      <c r="D684" s="1">
        <v>1944</v>
      </c>
      <c r="F684" s="1" t="s">
        <v>64</v>
      </c>
      <c r="G684" s="1">
        <v>1400</v>
      </c>
      <c r="H684" s="1">
        <v>13</v>
      </c>
      <c r="L684" s="4"/>
      <c r="M684" s="24"/>
      <c r="N684" s="24"/>
      <c r="O684" s="24"/>
      <c r="P684" s="28"/>
      <c r="Q684" s="28"/>
      <c r="R684" s="28"/>
      <c r="S684"/>
    </row>
    <row r="685" spans="1:28" hidden="1" x14ac:dyDescent="0.2">
      <c r="A685" s="27">
        <v>43145</v>
      </c>
      <c r="B685" s="60">
        <v>50</v>
      </c>
      <c r="C685" s="1" t="s">
        <v>371</v>
      </c>
      <c r="D685" s="1">
        <v>1944</v>
      </c>
      <c r="E685" s="1" t="s">
        <v>423</v>
      </c>
      <c r="F685" s="1" t="s">
        <v>62</v>
      </c>
      <c r="G685" s="1">
        <v>1200</v>
      </c>
      <c r="H685" s="1">
        <v>7</v>
      </c>
      <c r="M685" s="24"/>
      <c r="N685" s="24"/>
      <c r="O685" s="24"/>
      <c r="P685" s="28"/>
      <c r="Q685" s="28"/>
      <c r="R685" s="28"/>
      <c r="S685"/>
    </row>
    <row r="686" spans="1:28" hidden="1" x14ac:dyDescent="0.2">
      <c r="A686" s="27">
        <v>43145</v>
      </c>
      <c r="B686" s="60">
        <v>100000</v>
      </c>
      <c r="C686" s="1" t="s">
        <v>373</v>
      </c>
      <c r="D686" s="1">
        <v>1946</v>
      </c>
      <c r="F686" s="1" t="s">
        <v>65</v>
      </c>
      <c r="G686" s="1">
        <v>1200</v>
      </c>
      <c r="H686" s="1">
        <v>7</v>
      </c>
      <c r="M686" s="24"/>
      <c r="N686" s="24"/>
      <c r="O686" s="24"/>
      <c r="P686" s="28"/>
      <c r="Q686" s="28"/>
      <c r="R686" s="28"/>
      <c r="S686"/>
    </row>
    <row r="687" spans="1:28" hidden="1" x14ac:dyDescent="0.2">
      <c r="A687" s="27">
        <v>43145</v>
      </c>
      <c r="B687" s="60">
        <v>1000000000</v>
      </c>
      <c r="C687" s="1" t="s">
        <v>372</v>
      </c>
      <c r="D687" s="1">
        <v>1946</v>
      </c>
      <c r="F687" s="1" t="s">
        <v>65</v>
      </c>
      <c r="G687" s="1">
        <v>1350</v>
      </c>
      <c r="H687" s="1">
        <v>7</v>
      </c>
      <c r="M687" s="24"/>
      <c r="N687" s="24"/>
      <c r="O687" s="24"/>
      <c r="P687" s="28"/>
      <c r="Q687" s="28"/>
      <c r="R687" s="28"/>
      <c r="S687"/>
    </row>
    <row r="688" spans="1:28" hidden="1" x14ac:dyDescent="0.2">
      <c r="A688" s="27">
        <v>43145</v>
      </c>
      <c r="B688" s="60">
        <v>500</v>
      </c>
      <c r="C688" s="1" t="s">
        <v>362</v>
      </c>
      <c r="D688" s="1">
        <v>1990</v>
      </c>
      <c r="F688" s="1" t="s">
        <v>67</v>
      </c>
      <c r="G688" s="1">
        <v>1100</v>
      </c>
      <c r="H688" s="1">
        <v>0</v>
      </c>
      <c r="M688" s="24"/>
      <c r="N688" s="24"/>
      <c r="O688" s="24"/>
      <c r="P688" s="28"/>
      <c r="Q688" s="28"/>
      <c r="R688" s="28"/>
      <c r="S688"/>
    </row>
    <row r="689" spans="1:19" hidden="1" x14ac:dyDescent="0.2">
      <c r="A689" s="27">
        <v>43147</v>
      </c>
      <c r="B689" s="60">
        <v>20</v>
      </c>
      <c r="C689" s="1" t="s">
        <v>369</v>
      </c>
      <c r="D689" s="1">
        <v>1919</v>
      </c>
      <c r="E689" s="5">
        <v>42956</v>
      </c>
      <c r="F689" s="1" t="s">
        <v>89</v>
      </c>
      <c r="G689" s="1">
        <v>2900</v>
      </c>
      <c r="H689" s="1">
        <v>6</v>
      </c>
      <c r="M689" s="24"/>
      <c r="N689" s="24"/>
      <c r="O689" s="24"/>
      <c r="P689" s="28"/>
      <c r="Q689" s="28"/>
      <c r="R689" s="29"/>
      <c r="S689"/>
    </row>
    <row r="690" spans="1:19" hidden="1" x14ac:dyDescent="0.2">
      <c r="A690" s="27">
        <v>43147</v>
      </c>
      <c r="B690" s="60">
        <v>100</v>
      </c>
      <c r="C690" s="1" t="s">
        <v>369</v>
      </c>
      <c r="D690" s="1">
        <v>1920</v>
      </c>
      <c r="F690" s="1" t="s">
        <v>62</v>
      </c>
      <c r="G690" s="1">
        <v>2500</v>
      </c>
      <c r="H690" s="1">
        <v>0</v>
      </c>
      <c r="M690" s="24"/>
      <c r="N690" s="24"/>
      <c r="O690" s="24"/>
      <c r="P690" s="28"/>
      <c r="Q690" s="28"/>
      <c r="R690" s="29"/>
      <c r="S690"/>
    </row>
    <row r="691" spans="1:19" hidden="1" x14ac:dyDescent="0.2">
      <c r="A691" s="27">
        <v>43155</v>
      </c>
      <c r="B691" s="60">
        <v>50</v>
      </c>
      <c r="C691" s="1" t="s">
        <v>362</v>
      </c>
      <c r="D691" s="1">
        <v>1989</v>
      </c>
      <c r="F691" s="1" t="s">
        <v>69</v>
      </c>
      <c r="G691" s="1">
        <v>700</v>
      </c>
      <c r="H691" s="1">
        <v>8</v>
      </c>
      <c r="M691" s="24"/>
      <c r="N691" s="24"/>
      <c r="O691" s="24"/>
      <c r="P691" s="28"/>
      <c r="Q691" s="28"/>
      <c r="R691" s="29"/>
      <c r="S691"/>
    </row>
    <row r="692" spans="1:19" hidden="1" x14ac:dyDescent="0.2">
      <c r="A692" s="27">
        <v>43156</v>
      </c>
      <c r="B692" s="60" t="s">
        <v>974</v>
      </c>
      <c r="C692" s="1" t="s">
        <v>362</v>
      </c>
      <c r="D692" s="1" t="s">
        <v>533</v>
      </c>
      <c r="F692" s="1" t="s">
        <v>976</v>
      </c>
      <c r="G692" s="1">
        <v>5000</v>
      </c>
      <c r="H692" s="1">
        <v>5</v>
      </c>
      <c r="M692" s="24"/>
      <c r="N692" s="24"/>
      <c r="O692" s="24"/>
      <c r="P692" s="28"/>
      <c r="Q692" s="28"/>
      <c r="R692" s="29"/>
      <c r="S692"/>
    </row>
    <row r="693" spans="1:19" hidden="1" x14ac:dyDescent="0.2">
      <c r="A693" s="27">
        <v>43164</v>
      </c>
      <c r="B693" s="60">
        <v>20</v>
      </c>
      <c r="C693" s="1" t="s">
        <v>371</v>
      </c>
      <c r="D693" s="1">
        <v>1944</v>
      </c>
      <c r="F693" s="1" t="s">
        <v>65</v>
      </c>
      <c r="G693" s="1">
        <v>1350</v>
      </c>
      <c r="H693" s="1">
        <v>8</v>
      </c>
      <c r="M693" s="65"/>
      <c r="N693" s="24"/>
      <c r="O693" s="24"/>
      <c r="P693" s="24"/>
      <c r="Q693" s="24"/>
      <c r="R693" s="24"/>
    </row>
    <row r="694" spans="1:19" hidden="1" x14ac:dyDescent="0.2">
      <c r="A694" s="27">
        <v>43164</v>
      </c>
      <c r="B694" s="60">
        <v>50</v>
      </c>
      <c r="C694" s="1" t="s">
        <v>371</v>
      </c>
      <c r="D694" s="1">
        <v>1944</v>
      </c>
      <c r="E694" s="1" t="s">
        <v>423</v>
      </c>
      <c r="F694" s="1" t="s">
        <v>191</v>
      </c>
      <c r="G694" s="1">
        <v>1350</v>
      </c>
      <c r="H694" s="1">
        <v>1</v>
      </c>
      <c r="M694" s="65"/>
      <c r="N694" s="24"/>
      <c r="O694" s="24"/>
      <c r="P694" s="24"/>
      <c r="Q694" s="24"/>
      <c r="R694" s="156"/>
    </row>
    <row r="695" spans="1:19" hidden="1" x14ac:dyDescent="0.2">
      <c r="A695" s="27">
        <v>43164</v>
      </c>
      <c r="B695" s="60">
        <v>100000</v>
      </c>
      <c r="C695" s="1" t="s">
        <v>371</v>
      </c>
      <c r="D695" s="1">
        <v>1945</v>
      </c>
      <c r="F695" s="1" t="s">
        <v>191</v>
      </c>
      <c r="G695" s="1">
        <v>350</v>
      </c>
      <c r="H695" s="1">
        <v>10</v>
      </c>
      <c r="M695" s="65"/>
      <c r="N695" s="24"/>
      <c r="O695" s="24"/>
      <c r="P695" s="24"/>
      <c r="Q695" s="24"/>
      <c r="R695" s="24"/>
    </row>
    <row r="696" spans="1:19" hidden="1" x14ac:dyDescent="0.2">
      <c r="A696" s="27">
        <v>43164</v>
      </c>
      <c r="B696" s="60">
        <v>100000</v>
      </c>
      <c r="C696" s="1" t="s">
        <v>371</v>
      </c>
      <c r="D696" s="1">
        <v>1945</v>
      </c>
      <c r="E696" s="1" t="s">
        <v>394</v>
      </c>
      <c r="F696" s="1" t="s">
        <v>62</v>
      </c>
      <c r="G696" s="1">
        <v>1500</v>
      </c>
      <c r="H696" s="1">
        <v>6</v>
      </c>
      <c r="M696" s="65"/>
      <c r="N696" s="24"/>
      <c r="O696" s="24"/>
      <c r="P696" s="24"/>
      <c r="Q696" s="24"/>
      <c r="R696" s="156"/>
    </row>
    <row r="697" spans="1:19" hidden="1" x14ac:dyDescent="0.2">
      <c r="A697" s="27">
        <v>43164</v>
      </c>
      <c r="B697" s="60">
        <v>100000000</v>
      </c>
      <c r="C697" s="1" t="s">
        <v>371</v>
      </c>
      <c r="D697" s="1">
        <v>1945</v>
      </c>
      <c r="F697" s="1" t="s">
        <v>62</v>
      </c>
      <c r="G697" s="1">
        <v>550</v>
      </c>
      <c r="H697" s="1">
        <v>0</v>
      </c>
      <c r="M697" s="65"/>
      <c r="N697" s="24"/>
      <c r="O697" s="24"/>
      <c r="P697" s="24"/>
      <c r="Q697" s="24"/>
      <c r="R697" s="156"/>
    </row>
    <row r="698" spans="1:19" hidden="1" x14ac:dyDescent="0.2">
      <c r="A698" s="27">
        <v>43164</v>
      </c>
      <c r="B698" s="60">
        <v>1000000000</v>
      </c>
      <c r="C698" s="1" t="s">
        <v>372</v>
      </c>
      <c r="D698" s="1">
        <v>1946</v>
      </c>
      <c r="F698" s="1" t="s">
        <v>69</v>
      </c>
      <c r="G698" s="1">
        <v>1000</v>
      </c>
      <c r="H698" s="1">
        <v>1</v>
      </c>
    </row>
    <row r="699" spans="1:19" hidden="1" x14ac:dyDescent="0.2">
      <c r="A699" s="27">
        <v>43164</v>
      </c>
      <c r="B699" s="60">
        <v>10000</v>
      </c>
      <c r="C699" s="1" t="s">
        <v>373</v>
      </c>
      <c r="D699" s="1">
        <v>1946</v>
      </c>
      <c r="F699" s="1" t="s">
        <v>62</v>
      </c>
      <c r="G699" s="1">
        <v>400</v>
      </c>
      <c r="H699" s="1">
        <v>0</v>
      </c>
    </row>
    <row r="700" spans="1:19" hidden="1" x14ac:dyDescent="0.2">
      <c r="A700" s="27">
        <v>43164</v>
      </c>
      <c r="B700" s="60">
        <v>100000</v>
      </c>
      <c r="C700" s="1" t="s">
        <v>373</v>
      </c>
      <c r="D700" s="1">
        <v>1946</v>
      </c>
      <c r="F700" s="1" t="s">
        <v>65</v>
      </c>
      <c r="G700" s="1">
        <v>1200</v>
      </c>
      <c r="H700" s="1">
        <v>1</v>
      </c>
    </row>
    <row r="701" spans="1:19" hidden="1" x14ac:dyDescent="0.2">
      <c r="A701" s="27">
        <v>43164</v>
      </c>
      <c r="B701" s="60">
        <v>1000000</v>
      </c>
      <c r="C701" s="1" t="s">
        <v>373</v>
      </c>
      <c r="D701" s="1">
        <v>1946</v>
      </c>
      <c r="F701" s="1" t="s">
        <v>65</v>
      </c>
      <c r="G701" s="1">
        <v>1400</v>
      </c>
      <c r="H701" s="1">
        <v>10.5</v>
      </c>
    </row>
    <row r="702" spans="1:19" hidden="1" x14ac:dyDescent="0.2">
      <c r="A702" s="27">
        <v>43164</v>
      </c>
      <c r="B702" s="60">
        <v>10000000</v>
      </c>
      <c r="C702" s="1" t="s">
        <v>374</v>
      </c>
      <c r="D702" s="1">
        <v>1946</v>
      </c>
      <c r="F702" s="1" t="s">
        <v>62</v>
      </c>
      <c r="G702" s="1">
        <v>1350</v>
      </c>
      <c r="H702" s="1">
        <v>3</v>
      </c>
    </row>
    <row r="703" spans="1:19" hidden="1" x14ac:dyDescent="0.2">
      <c r="A703" s="27">
        <v>43175</v>
      </c>
      <c r="B703" s="60">
        <v>2</v>
      </c>
      <c r="C703" s="1" t="s">
        <v>362</v>
      </c>
      <c r="D703" s="1">
        <v>1848</v>
      </c>
      <c r="F703" s="1" t="s">
        <v>89</v>
      </c>
      <c r="G703" s="1">
        <v>2800</v>
      </c>
      <c r="H703" s="1">
        <v>0</v>
      </c>
    </row>
    <row r="704" spans="1:19" ht="16.5" hidden="1" x14ac:dyDescent="0.25">
      <c r="A704" s="27">
        <v>43175</v>
      </c>
      <c r="B704" s="60">
        <v>5</v>
      </c>
      <c r="C704" s="1" t="s">
        <v>362</v>
      </c>
      <c r="D704" s="1">
        <v>1848</v>
      </c>
      <c r="E704" s="1" t="s">
        <v>368</v>
      </c>
      <c r="F704" s="1" t="s">
        <v>67</v>
      </c>
      <c r="G704" s="1">
        <v>3200</v>
      </c>
      <c r="H704" s="1">
        <v>7</v>
      </c>
      <c r="I704" s="17">
        <v>64230</v>
      </c>
      <c r="J704" s="1">
        <v>10</v>
      </c>
    </row>
    <row r="705" spans="1:13" hidden="1" x14ac:dyDescent="0.2">
      <c r="A705" s="27">
        <v>43198</v>
      </c>
      <c r="B705" s="60">
        <v>10</v>
      </c>
      <c r="C705" s="1" t="s">
        <v>362</v>
      </c>
      <c r="D705" s="1">
        <v>1949</v>
      </c>
      <c r="E705" s="5"/>
      <c r="F705" s="1" t="s">
        <v>83</v>
      </c>
      <c r="G705" s="1">
        <v>1900</v>
      </c>
      <c r="H705" s="1">
        <v>1</v>
      </c>
    </row>
    <row r="706" spans="1:13" hidden="1" x14ac:dyDescent="0.2">
      <c r="A706" s="27">
        <v>43206</v>
      </c>
      <c r="B706" s="60">
        <v>10</v>
      </c>
      <c r="C706" s="1" t="s">
        <v>371</v>
      </c>
      <c r="D706" s="1">
        <v>1929</v>
      </c>
      <c r="F706" s="1" t="s">
        <v>67</v>
      </c>
      <c r="G706" s="1">
        <v>25000</v>
      </c>
      <c r="H706" s="1">
        <v>0</v>
      </c>
    </row>
    <row r="707" spans="1:13" hidden="1" x14ac:dyDescent="0.2">
      <c r="A707" s="27">
        <v>43214</v>
      </c>
      <c r="B707" s="60">
        <v>50</v>
      </c>
      <c r="C707" s="1" t="s">
        <v>362</v>
      </c>
      <c r="D707" s="1">
        <v>1951</v>
      </c>
      <c r="F707" s="1" t="s">
        <v>83</v>
      </c>
      <c r="G707" s="1">
        <v>8200</v>
      </c>
      <c r="H707" s="1">
        <v>11</v>
      </c>
    </row>
    <row r="708" spans="1:13" hidden="1" x14ac:dyDescent="0.2">
      <c r="A708" s="27">
        <v>43215</v>
      </c>
      <c r="B708" s="60">
        <v>100</v>
      </c>
      <c r="C708" s="1" t="s">
        <v>362</v>
      </c>
      <c r="D708" s="1">
        <v>1992</v>
      </c>
      <c r="F708" s="1" t="s">
        <v>65</v>
      </c>
      <c r="G708" s="1">
        <v>1400</v>
      </c>
      <c r="H708" s="1">
        <v>4</v>
      </c>
    </row>
    <row r="709" spans="1:13" hidden="1" x14ac:dyDescent="0.2">
      <c r="A709" s="27">
        <v>43215</v>
      </c>
      <c r="B709" s="60">
        <v>100</v>
      </c>
      <c r="C709" s="1" t="s">
        <v>362</v>
      </c>
      <c r="D709" s="1">
        <v>1984</v>
      </c>
      <c r="E709" s="1" t="s">
        <v>1081</v>
      </c>
      <c r="F709" s="1" t="s">
        <v>64</v>
      </c>
      <c r="G709" s="1">
        <v>3100</v>
      </c>
      <c r="H709" s="1">
        <v>5</v>
      </c>
      <c r="M709" s="65"/>
    </row>
    <row r="710" spans="1:13" hidden="1" x14ac:dyDescent="0.2">
      <c r="A710" s="27">
        <v>43215</v>
      </c>
      <c r="B710" s="60">
        <v>200</v>
      </c>
      <c r="C710" s="1" t="s">
        <v>362</v>
      </c>
      <c r="D710" s="1">
        <v>2006</v>
      </c>
      <c r="F710" s="1" t="s">
        <v>64</v>
      </c>
      <c r="G710" s="1">
        <v>1000</v>
      </c>
      <c r="H710" s="1">
        <v>10</v>
      </c>
    </row>
    <row r="711" spans="1:13" hidden="1" x14ac:dyDescent="0.2">
      <c r="A711" s="27">
        <v>43216</v>
      </c>
      <c r="B711" s="60">
        <v>10</v>
      </c>
      <c r="C711" s="1" t="s">
        <v>362</v>
      </c>
      <c r="D711" s="1">
        <v>1969</v>
      </c>
      <c r="F711" s="1" t="s">
        <v>62</v>
      </c>
      <c r="G711" s="1">
        <v>400</v>
      </c>
      <c r="H711" s="1">
        <v>2</v>
      </c>
    </row>
    <row r="712" spans="1:13" hidden="1" x14ac:dyDescent="0.2">
      <c r="A712" s="27">
        <v>43216</v>
      </c>
      <c r="B712" s="60">
        <v>20</v>
      </c>
      <c r="C712" s="1" t="s">
        <v>362</v>
      </c>
      <c r="D712" s="1">
        <v>1969</v>
      </c>
      <c r="E712" s="11"/>
      <c r="F712" s="1" t="s">
        <v>69</v>
      </c>
      <c r="G712" s="1">
        <v>1250</v>
      </c>
      <c r="H712" s="1">
        <v>2</v>
      </c>
    </row>
    <row r="713" spans="1:13" hidden="1" x14ac:dyDescent="0.2">
      <c r="A713" s="27">
        <v>43216</v>
      </c>
      <c r="B713" s="60">
        <v>500</v>
      </c>
      <c r="C713" s="1" t="s">
        <v>362</v>
      </c>
      <c r="D713" s="1">
        <v>1969</v>
      </c>
      <c r="F713" s="1" t="s">
        <v>62</v>
      </c>
      <c r="G713" s="1">
        <v>4800</v>
      </c>
      <c r="H713" s="1">
        <v>8</v>
      </c>
    </row>
    <row r="714" spans="1:13" hidden="1" x14ac:dyDescent="0.2">
      <c r="A714" s="27">
        <v>43233</v>
      </c>
      <c r="B714" s="60">
        <v>20</v>
      </c>
      <c r="C714" s="1" t="s">
        <v>369</v>
      </c>
      <c r="D714" s="1">
        <v>1907</v>
      </c>
      <c r="F714" s="1" t="s">
        <v>136</v>
      </c>
      <c r="G714" s="1">
        <v>14000</v>
      </c>
      <c r="H714" s="1">
        <v>1</v>
      </c>
    </row>
    <row r="715" spans="1:13" hidden="1" x14ac:dyDescent="0.2">
      <c r="A715" s="27">
        <v>43233</v>
      </c>
      <c r="B715" s="60">
        <v>500</v>
      </c>
      <c r="C715" s="1" t="s">
        <v>369</v>
      </c>
      <c r="D715" s="1">
        <v>1923</v>
      </c>
      <c r="E715" s="1" t="s">
        <v>590</v>
      </c>
      <c r="F715" s="1" t="s">
        <v>69</v>
      </c>
      <c r="G715" s="1">
        <v>6400</v>
      </c>
      <c r="H715" s="1">
        <v>10</v>
      </c>
    </row>
    <row r="716" spans="1:13" hidden="1" x14ac:dyDescent="0.2">
      <c r="A716" s="27">
        <v>43233</v>
      </c>
      <c r="B716" s="60" t="s">
        <v>1082</v>
      </c>
      <c r="C716" s="1" t="s">
        <v>533</v>
      </c>
      <c r="D716" s="1">
        <v>1848</v>
      </c>
      <c r="E716" s="1" t="s">
        <v>1083</v>
      </c>
      <c r="F716" s="1" t="s">
        <v>67</v>
      </c>
      <c r="G716" s="1">
        <v>5600</v>
      </c>
      <c r="H716" s="1">
        <v>1</v>
      </c>
    </row>
    <row r="717" spans="1:13" hidden="1" x14ac:dyDescent="0.2">
      <c r="A717" s="27">
        <v>43244</v>
      </c>
      <c r="B717" s="60">
        <v>1000000000</v>
      </c>
      <c r="C717" s="1" t="s">
        <v>371</v>
      </c>
      <c r="D717" s="1">
        <v>1946</v>
      </c>
      <c r="F717" s="1" t="s">
        <v>62</v>
      </c>
      <c r="G717" s="1">
        <v>280</v>
      </c>
      <c r="H717" s="1">
        <v>6</v>
      </c>
    </row>
    <row r="718" spans="1:13" hidden="1" x14ac:dyDescent="0.2">
      <c r="A718" s="27">
        <v>43248</v>
      </c>
      <c r="B718" s="60">
        <v>10</v>
      </c>
      <c r="C718" s="1" t="s">
        <v>371</v>
      </c>
      <c r="D718" s="1">
        <v>1929</v>
      </c>
      <c r="F718" s="1" t="s">
        <v>71</v>
      </c>
      <c r="G718" s="1">
        <v>36000</v>
      </c>
      <c r="H718" s="1">
        <v>0</v>
      </c>
    </row>
    <row r="719" spans="1:13" hidden="1" x14ac:dyDescent="0.2">
      <c r="A719" s="27">
        <v>43271</v>
      </c>
      <c r="B719" s="60">
        <v>1</v>
      </c>
      <c r="C719" s="1" t="s">
        <v>369</v>
      </c>
      <c r="D719" s="1">
        <v>1920</v>
      </c>
      <c r="E719" s="1" t="s">
        <v>363</v>
      </c>
      <c r="F719" s="1" t="s">
        <v>67</v>
      </c>
      <c r="G719" s="1">
        <v>200</v>
      </c>
      <c r="H719" s="1">
        <v>4</v>
      </c>
    </row>
    <row r="720" spans="1:13" hidden="1" x14ac:dyDescent="0.2">
      <c r="A720" s="27">
        <v>43271</v>
      </c>
      <c r="B720" s="60">
        <v>1</v>
      </c>
      <c r="C720" s="1" t="s">
        <v>369</v>
      </c>
      <c r="D720" s="1">
        <v>1920</v>
      </c>
      <c r="E720" s="1" t="s">
        <v>456</v>
      </c>
      <c r="F720" s="1" t="s">
        <v>67</v>
      </c>
      <c r="G720" s="1">
        <v>200</v>
      </c>
      <c r="H720" s="1">
        <v>3</v>
      </c>
    </row>
    <row r="721" spans="1:8" hidden="1" x14ac:dyDescent="0.2">
      <c r="A721" s="27">
        <v>43271</v>
      </c>
      <c r="B721" s="60">
        <v>2</v>
      </c>
      <c r="C721" s="1" t="s">
        <v>369</v>
      </c>
      <c r="D721" s="1">
        <v>1920</v>
      </c>
      <c r="E721" s="1" t="s">
        <v>391</v>
      </c>
      <c r="F721" s="1" t="s">
        <v>83</v>
      </c>
      <c r="G721" s="1">
        <v>200</v>
      </c>
      <c r="H721" s="1">
        <v>2</v>
      </c>
    </row>
    <row r="722" spans="1:8" hidden="1" x14ac:dyDescent="0.2">
      <c r="A722" s="27">
        <v>43271</v>
      </c>
      <c r="B722" s="60">
        <v>100</v>
      </c>
      <c r="C722" s="1" t="s">
        <v>371</v>
      </c>
      <c r="D722" s="1">
        <v>1945</v>
      </c>
      <c r="F722" s="1" t="s">
        <v>191</v>
      </c>
      <c r="G722" s="1">
        <v>700</v>
      </c>
      <c r="H722" s="1">
        <v>3</v>
      </c>
    </row>
    <row r="723" spans="1:8" hidden="1" x14ac:dyDescent="0.2">
      <c r="A723" s="27">
        <v>43271</v>
      </c>
      <c r="B723" s="60">
        <v>100000</v>
      </c>
      <c r="C723" s="1" t="s">
        <v>371</v>
      </c>
      <c r="D723" s="1">
        <v>1945</v>
      </c>
      <c r="F723" s="1" t="s">
        <v>69</v>
      </c>
      <c r="G723" s="1">
        <v>450</v>
      </c>
      <c r="H723" s="1">
        <v>3</v>
      </c>
    </row>
    <row r="724" spans="1:8" hidden="1" x14ac:dyDescent="0.2">
      <c r="A724" s="27">
        <v>43271</v>
      </c>
      <c r="B724" s="60">
        <v>1000000</v>
      </c>
      <c r="C724" s="1" t="s">
        <v>371</v>
      </c>
      <c r="D724" s="1">
        <v>1945</v>
      </c>
      <c r="F724" s="1" t="s">
        <v>67</v>
      </c>
      <c r="G724" s="1">
        <v>150</v>
      </c>
      <c r="H724" s="1">
        <v>4</v>
      </c>
    </row>
    <row r="725" spans="1:8" hidden="1" x14ac:dyDescent="0.2">
      <c r="A725" s="27">
        <v>43271</v>
      </c>
      <c r="B725" s="60">
        <v>100000000</v>
      </c>
      <c r="C725" s="1" t="s">
        <v>372</v>
      </c>
      <c r="D725" s="1">
        <v>1946</v>
      </c>
      <c r="F725" s="1" t="s">
        <v>62</v>
      </c>
      <c r="G725" s="1">
        <v>250</v>
      </c>
      <c r="H725" s="1">
        <v>4</v>
      </c>
    </row>
    <row r="726" spans="1:8" hidden="1" x14ac:dyDescent="0.2">
      <c r="A726" s="27">
        <v>43271</v>
      </c>
      <c r="B726" s="60">
        <v>100</v>
      </c>
      <c r="C726" s="1" t="s">
        <v>362</v>
      </c>
      <c r="D726" s="1">
        <v>1984</v>
      </c>
      <c r="F726" s="1" t="s">
        <v>67</v>
      </c>
      <c r="G726" s="1">
        <v>200</v>
      </c>
      <c r="H726" s="1">
        <v>2</v>
      </c>
    </row>
    <row r="727" spans="1:8" hidden="1" x14ac:dyDescent="0.2">
      <c r="A727" s="27">
        <v>43271</v>
      </c>
      <c r="B727" s="60">
        <v>1</v>
      </c>
      <c r="C727" s="1" t="s">
        <v>1059</v>
      </c>
      <c r="D727" s="1">
        <v>1914</v>
      </c>
      <c r="F727" s="1" t="s">
        <v>1048</v>
      </c>
      <c r="G727" s="1">
        <v>300</v>
      </c>
      <c r="H727" s="1">
        <v>2</v>
      </c>
    </row>
    <row r="728" spans="1:8" hidden="1" x14ac:dyDescent="0.2">
      <c r="A728" s="27">
        <v>43271</v>
      </c>
      <c r="B728" s="60">
        <v>3</v>
      </c>
      <c r="C728" s="1" t="s">
        <v>1061</v>
      </c>
      <c r="D728" s="1">
        <v>1905</v>
      </c>
      <c r="E728" s="1" t="s">
        <v>1063</v>
      </c>
      <c r="F728" s="1" t="s">
        <v>89</v>
      </c>
      <c r="G728" s="1">
        <v>300</v>
      </c>
      <c r="H728" s="1">
        <v>2</v>
      </c>
    </row>
    <row r="729" spans="1:8" hidden="1" x14ac:dyDescent="0.2">
      <c r="A729" s="27">
        <v>43271</v>
      </c>
      <c r="B729" s="60">
        <v>50</v>
      </c>
      <c r="C729" s="1" t="s">
        <v>512</v>
      </c>
      <c r="D729" s="1">
        <v>1914</v>
      </c>
      <c r="E729" s="1" t="s">
        <v>1050</v>
      </c>
      <c r="F729" s="1" t="s">
        <v>365</v>
      </c>
      <c r="G729" s="1">
        <v>200</v>
      </c>
      <c r="H729" s="1">
        <v>2</v>
      </c>
    </row>
    <row r="730" spans="1:8" hidden="1" x14ac:dyDescent="0.2">
      <c r="A730" s="27">
        <v>43271</v>
      </c>
      <c r="B730" s="60">
        <v>10</v>
      </c>
      <c r="C730" s="1" t="s">
        <v>1049</v>
      </c>
      <c r="D730" s="1">
        <v>1929</v>
      </c>
      <c r="E730" s="1" t="s">
        <v>1056</v>
      </c>
      <c r="F730" s="1" t="s">
        <v>89</v>
      </c>
      <c r="G730" s="1">
        <v>150</v>
      </c>
      <c r="H730" s="1">
        <v>2</v>
      </c>
    </row>
    <row r="731" spans="1:8" hidden="1" x14ac:dyDescent="0.2">
      <c r="A731" s="27">
        <v>43271</v>
      </c>
      <c r="B731" s="60">
        <v>1000</v>
      </c>
      <c r="C731" s="1" t="s">
        <v>512</v>
      </c>
      <c r="D731" s="1">
        <v>1910</v>
      </c>
      <c r="E731" s="1" t="s">
        <v>1053</v>
      </c>
      <c r="F731" s="1" t="s">
        <v>67</v>
      </c>
      <c r="G731" s="1">
        <v>250</v>
      </c>
      <c r="H731" s="1">
        <v>2</v>
      </c>
    </row>
    <row r="732" spans="1:8" hidden="1" x14ac:dyDescent="0.2">
      <c r="A732" s="27">
        <v>43276</v>
      </c>
      <c r="B732" s="60" t="s">
        <v>1015</v>
      </c>
      <c r="C732" s="1" t="s">
        <v>369</v>
      </c>
      <c r="D732" s="1">
        <v>1920</v>
      </c>
      <c r="E732" s="1" t="s">
        <v>965</v>
      </c>
      <c r="F732" s="1" t="s">
        <v>1016</v>
      </c>
      <c r="G732" s="1">
        <v>500</v>
      </c>
      <c r="H732" s="1">
        <v>2</v>
      </c>
    </row>
    <row r="733" spans="1:8" hidden="1" x14ac:dyDescent="0.2">
      <c r="A733" s="27">
        <v>43277</v>
      </c>
      <c r="B733" s="60">
        <v>1</v>
      </c>
      <c r="C733" s="1" t="s">
        <v>369</v>
      </c>
      <c r="D733" s="1">
        <v>1916</v>
      </c>
      <c r="E733" s="11" t="s">
        <v>972</v>
      </c>
      <c r="F733" s="1" t="s">
        <v>65</v>
      </c>
      <c r="G733" s="1">
        <v>2400</v>
      </c>
      <c r="H733" s="1">
        <v>11</v>
      </c>
    </row>
    <row r="734" spans="1:8" hidden="1" x14ac:dyDescent="0.2">
      <c r="A734" s="27">
        <v>43277</v>
      </c>
      <c r="B734" s="60">
        <v>10</v>
      </c>
      <c r="C734" s="1" t="s">
        <v>369</v>
      </c>
      <c r="D734" s="1">
        <v>1915</v>
      </c>
      <c r="F734" s="1" t="s">
        <v>365</v>
      </c>
      <c r="G734" s="1">
        <v>550</v>
      </c>
      <c r="H734" s="1">
        <v>2</v>
      </c>
    </row>
    <row r="735" spans="1:8" hidden="1" x14ac:dyDescent="0.2">
      <c r="A735" s="27">
        <v>43277</v>
      </c>
      <c r="B735" s="60">
        <v>10</v>
      </c>
      <c r="C735" s="1" t="s">
        <v>1061</v>
      </c>
      <c r="D735" s="1">
        <v>1909</v>
      </c>
      <c r="E735" s="1" t="s">
        <v>1062</v>
      </c>
      <c r="F735" s="1" t="s">
        <v>67</v>
      </c>
      <c r="G735" s="1">
        <v>600</v>
      </c>
      <c r="H735" s="1">
        <v>2</v>
      </c>
    </row>
    <row r="736" spans="1:8" hidden="1" x14ac:dyDescent="0.2">
      <c r="A736" s="27">
        <v>43277</v>
      </c>
      <c r="B736" s="60">
        <v>1000</v>
      </c>
      <c r="C736" s="1" t="s">
        <v>512</v>
      </c>
      <c r="D736" s="1">
        <v>1922</v>
      </c>
      <c r="E736" s="1" t="s">
        <v>1057</v>
      </c>
      <c r="F736" s="1" t="s">
        <v>83</v>
      </c>
      <c r="G736" s="1">
        <v>800</v>
      </c>
      <c r="H736" s="1">
        <v>2</v>
      </c>
    </row>
    <row r="737" spans="1:10" hidden="1" x14ac:dyDescent="0.2">
      <c r="A737" s="27">
        <v>43277</v>
      </c>
      <c r="B737" s="60">
        <v>10000000</v>
      </c>
      <c r="C737" s="1" t="s">
        <v>512</v>
      </c>
      <c r="D737" s="1">
        <v>1923</v>
      </c>
      <c r="E737" s="1" t="s">
        <v>1058</v>
      </c>
      <c r="F737" s="1" t="s">
        <v>62</v>
      </c>
      <c r="G737" s="1">
        <v>500</v>
      </c>
      <c r="H737" s="1">
        <v>2</v>
      </c>
    </row>
    <row r="738" spans="1:10" ht="16.5" hidden="1" x14ac:dyDescent="0.25">
      <c r="A738" s="27">
        <v>43277</v>
      </c>
      <c r="B738" s="60">
        <v>500000000</v>
      </c>
      <c r="C738" s="1" t="s">
        <v>512</v>
      </c>
      <c r="D738" s="1">
        <v>1923</v>
      </c>
      <c r="E738" s="1" t="s">
        <v>1058</v>
      </c>
      <c r="F738" s="1" t="s">
        <v>62</v>
      </c>
      <c r="G738" s="1">
        <v>650</v>
      </c>
      <c r="H738" s="1">
        <v>2</v>
      </c>
      <c r="I738" s="17">
        <v>118880</v>
      </c>
      <c r="J738" s="1">
        <v>11</v>
      </c>
    </row>
    <row r="739" spans="1:10" hidden="1" x14ac:dyDescent="0.2">
      <c r="A739" s="27">
        <v>43284</v>
      </c>
      <c r="B739" s="60">
        <v>1000</v>
      </c>
      <c r="C739" s="11" t="s">
        <v>362</v>
      </c>
      <c r="D739" s="1">
        <v>1983</v>
      </c>
      <c r="E739" s="8" t="s">
        <v>803</v>
      </c>
      <c r="F739" s="1" t="s">
        <v>83</v>
      </c>
      <c r="G739" s="1">
        <v>2300</v>
      </c>
      <c r="H739" s="1">
        <v>6</v>
      </c>
    </row>
    <row r="740" spans="1:10" hidden="1" x14ac:dyDescent="0.2">
      <c r="A740" s="27">
        <v>43284</v>
      </c>
      <c r="B740" s="60">
        <v>100</v>
      </c>
      <c r="C740" s="1" t="s">
        <v>371</v>
      </c>
      <c r="D740" s="1">
        <v>1930</v>
      </c>
      <c r="F740" s="1" t="s">
        <v>191</v>
      </c>
      <c r="G740" s="1">
        <v>300</v>
      </c>
      <c r="H740" s="1">
        <v>4</v>
      </c>
    </row>
    <row r="741" spans="1:10" hidden="1" x14ac:dyDescent="0.2">
      <c r="A741" s="27">
        <v>43285</v>
      </c>
      <c r="B741" s="60" t="s">
        <v>1094</v>
      </c>
      <c r="C741" s="1" t="s">
        <v>369</v>
      </c>
      <c r="D741" s="1">
        <v>1922</v>
      </c>
      <c r="E741" s="1" t="s">
        <v>585</v>
      </c>
      <c r="F741" s="1" t="s">
        <v>136</v>
      </c>
      <c r="G741" s="1">
        <v>1200</v>
      </c>
      <c r="H741" s="1">
        <v>2</v>
      </c>
    </row>
    <row r="742" spans="1:10" hidden="1" x14ac:dyDescent="0.2">
      <c r="A742" s="27">
        <v>43285</v>
      </c>
      <c r="B742" s="60">
        <v>20</v>
      </c>
      <c r="C742" s="1" t="s">
        <v>369</v>
      </c>
      <c r="D742" s="1">
        <v>1922</v>
      </c>
      <c r="E742" s="1" t="s">
        <v>585</v>
      </c>
      <c r="F742" s="1" t="s">
        <v>62</v>
      </c>
      <c r="G742" s="1">
        <v>200</v>
      </c>
      <c r="H742" s="1">
        <v>2</v>
      </c>
    </row>
    <row r="743" spans="1:10" hidden="1" x14ac:dyDescent="0.2">
      <c r="A743" s="27">
        <v>43285</v>
      </c>
      <c r="B743" s="60">
        <v>2</v>
      </c>
      <c r="C743" s="1" t="s">
        <v>1080</v>
      </c>
      <c r="D743" s="1">
        <v>1944</v>
      </c>
      <c r="E743" s="1" t="s">
        <v>585</v>
      </c>
      <c r="F743" s="1" t="s">
        <v>62</v>
      </c>
      <c r="G743" s="1">
        <v>350</v>
      </c>
      <c r="H743" s="1">
        <v>2</v>
      </c>
    </row>
    <row r="744" spans="1:10" hidden="1" x14ac:dyDescent="0.2">
      <c r="A744" s="27">
        <v>43285</v>
      </c>
      <c r="B744" s="60">
        <v>1</v>
      </c>
      <c r="C744" s="1" t="s">
        <v>1049</v>
      </c>
      <c r="D744" s="1">
        <v>1940</v>
      </c>
      <c r="E744" s="1" t="s">
        <v>1051</v>
      </c>
      <c r="F744" s="1" t="s">
        <v>67</v>
      </c>
      <c r="G744" s="1">
        <v>400</v>
      </c>
      <c r="H744" s="1">
        <v>3</v>
      </c>
    </row>
    <row r="745" spans="1:10" hidden="1" x14ac:dyDescent="0.2">
      <c r="A745" s="27">
        <v>43285</v>
      </c>
      <c r="B745" s="60">
        <v>5</v>
      </c>
      <c r="C745" s="1" t="s">
        <v>1049</v>
      </c>
      <c r="D745" s="1">
        <v>1940</v>
      </c>
      <c r="E745" s="1" t="s">
        <v>1050</v>
      </c>
      <c r="F745" s="1" t="s">
        <v>67</v>
      </c>
      <c r="G745" s="1">
        <v>400</v>
      </c>
      <c r="H745" s="1">
        <v>3</v>
      </c>
    </row>
    <row r="746" spans="1:10" hidden="1" x14ac:dyDescent="0.2">
      <c r="A746" s="27">
        <v>43285</v>
      </c>
      <c r="B746" s="60">
        <v>1</v>
      </c>
      <c r="C746" s="1" t="s">
        <v>1054</v>
      </c>
      <c r="D746" s="1">
        <v>1937</v>
      </c>
      <c r="E746" s="1" t="s">
        <v>1055</v>
      </c>
      <c r="F746" s="1" t="s">
        <v>67</v>
      </c>
      <c r="G746" s="1">
        <v>300</v>
      </c>
      <c r="H746" s="1">
        <v>3</v>
      </c>
    </row>
    <row r="747" spans="1:10" hidden="1" x14ac:dyDescent="0.2">
      <c r="A747" s="27">
        <v>43285</v>
      </c>
      <c r="B747" s="60">
        <v>2</v>
      </c>
      <c r="C747" s="1" t="s">
        <v>1054</v>
      </c>
      <c r="D747" s="1">
        <v>1937</v>
      </c>
      <c r="E747" s="1" t="s">
        <v>1052</v>
      </c>
      <c r="F747" s="1" t="s">
        <v>67</v>
      </c>
      <c r="G747" s="1">
        <v>300</v>
      </c>
      <c r="H747" s="1">
        <v>3</v>
      </c>
    </row>
    <row r="748" spans="1:10" hidden="1" x14ac:dyDescent="0.2">
      <c r="A748" s="27">
        <v>43298</v>
      </c>
      <c r="B748" s="60">
        <v>5</v>
      </c>
      <c r="C748" s="1" t="s">
        <v>756</v>
      </c>
      <c r="D748" s="1">
        <v>1990</v>
      </c>
      <c r="F748" s="1" t="s">
        <v>83</v>
      </c>
      <c r="G748" s="1">
        <v>1900</v>
      </c>
      <c r="H748" s="1">
        <v>8</v>
      </c>
    </row>
    <row r="749" spans="1:10" hidden="1" x14ac:dyDescent="0.2">
      <c r="A749" s="27">
        <v>43299</v>
      </c>
      <c r="B749" s="60">
        <v>20</v>
      </c>
      <c r="C749" s="1" t="s">
        <v>371</v>
      </c>
      <c r="D749" s="1">
        <v>1944</v>
      </c>
      <c r="F749" s="1" t="s">
        <v>67</v>
      </c>
      <c r="G749" s="1">
        <v>250</v>
      </c>
      <c r="H749" s="1">
        <v>4</v>
      </c>
    </row>
    <row r="750" spans="1:10" hidden="1" x14ac:dyDescent="0.2">
      <c r="A750" s="27">
        <v>43299</v>
      </c>
      <c r="B750" s="60">
        <v>100</v>
      </c>
      <c r="C750" s="1" t="s">
        <v>362</v>
      </c>
      <c r="D750" s="1">
        <v>1949</v>
      </c>
      <c r="F750" s="1" t="s">
        <v>67</v>
      </c>
      <c r="G750" s="1">
        <v>800</v>
      </c>
      <c r="H750" s="1">
        <v>4</v>
      </c>
    </row>
    <row r="751" spans="1:10" hidden="1" x14ac:dyDescent="0.2">
      <c r="A751" s="27">
        <v>43303</v>
      </c>
      <c r="B751" s="60">
        <v>10</v>
      </c>
      <c r="C751" s="1" t="s">
        <v>362</v>
      </c>
      <c r="D751" s="1">
        <v>1962</v>
      </c>
      <c r="E751" s="11" t="s">
        <v>890</v>
      </c>
      <c r="F751" s="1" t="s">
        <v>65</v>
      </c>
      <c r="G751" s="1">
        <v>2500</v>
      </c>
      <c r="H751" s="1">
        <v>10</v>
      </c>
    </row>
    <row r="752" spans="1:10" hidden="1" x14ac:dyDescent="0.2">
      <c r="A752" s="27">
        <v>43303</v>
      </c>
      <c r="B752" s="60">
        <v>10000000</v>
      </c>
      <c r="C752" s="1" t="s">
        <v>374</v>
      </c>
      <c r="D752" s="1">
        <v>1946</v>
      </c>
      <c r="F752" s="1" t="s">
        <v>62</v>
      </c>
      <c r="G752" s="1">
        <v>1600</v>
      </c>
      <c r="H752" s="1">
        <v>4</v>
      </c>
    </row>
    <row r="753" spans="1:8" hidden="1" x14ac:dyDescent="0.2">
      <c r="A753" s="27">
        <v>43311</v>
      </c>
      <c r="B753" s="60">
        <v>1</v>
      </c>
      <c r="C753" s="1" t="s">
        <v>369</v>
      </c>
      <c r="D753" s="1">
        <v>1920</v>
      </c>
      <c r="E753" s="1" t="s">
        <v>363</v>
      </c>
      <c r="F753" s="1" t="s">
        <v>67</v>
      </c>
      <c r="G753" s="1">
        <v>200</v>
      </c>
      <c r="H753" s="1">
        <v>1</v>
      </c>
    </row>
    <row r="754" spans="1:8" hidden="1" x14ac:dyDescent="0.2">
      <c r="A754" s="27">
        <v>43311</v>
      </c>
      <c r="B754" s="60">
        <v>1</v>
      </c>
      <c r="C754" s="1" t="s">
        <v>369</v>
      </c>
      <c r="D754" s="1">
        <v>1920</v>
      </c>
      <c r="E754" s="1" t="s">
        <v>456</v>
      </c>
      <c r="F754" s="1" t="s">
        <v>67</v>
      </c>
      <c r="G754" s="1">
        <v>200</v>
      </c>
      <c r="H754" s="1">
        <v>1</v>
      </c>
    </row>
    <row r="755" spans="1:8" hidden="1" x14ac:dyDescent="0.2">
      <c r="A755" s="27">
        <v>43311</v>
      </c>
      <c r="B755" s="60">
        <v>100</v>
      </c>
      <c r="C755" s="1" t="s">
        <v>369</v>
      </c>
      <c r="D755" s="1">
        <v>1912</v>
      </c>
      <c r="F755" s="1" t="s">
        <v>83</v>
      </c>
      <c r="G755" s="1">
        <v>1500</v>
      </c>
      <c r="H755" s="1">
        <v>4</v>
      </c>
    </row>
    <row r="756" spans="1:8" hidden="1" x14ac:dyDescent="0.2">
      <c r="A756" s="27">
        <v>43311</v>
      </c>
      <c r="B756" s="60">
        <v>10</v>
      </c>
      <c r="C756" s="1" t="s">
        <v>371</v>
      </c>
      <c r="D756" s="1">
        <v>1936</v>
      </c>
      <c r="E756" s="11" t="s">
        <v>762</v>
      </c>
      <c r="F756" s="1" t="s">
        <v>62</v>
      </c>
      <c r="G756" s="1">
        <v>600</v>
      </c>
      <c r="H756" s="1">
        <v>0</v>
      </c>
    </row>
    <row r="757" spans="1:8" hidden="1" x14ac:dyDescent="0.2">
      <c r="A757" s="27">
        <v>43326</v>
      </c>
      <c r="B757" s="60">
        <v>5000</v>
      </c>
      <c r="C757" s="1" t="s">
        <v>362</v>
      </c>
      <c r="D757" s="1">
        <v>1990</v>
      </c>
      <c r="E757" s="11" t="s">
        <v>747</v>
      </c>
      <c r="F757" s="1" t="s">
        <v>62</v>
      </c>
      <c r="G757" s="1">
        <v>12500</v>
      </c>
      <c r="H757" s="1">
        <v>6</v>
      </c>
    </row>
    <row r="758" spans="1:8" hidden="1" x14ac:dyDescent="0.2">
      <c r="A758" s="27">
        <v>43328</v>
      </c>
      <c r="B758" s="60">
        <v>20</v>
      </c>
      <c r="C758" s="1" t="s">
        <v>371</v>
      </c>
      <c r="D758" s="1">
        <v>1941</v>
      </c>
      <c r="E758" s="1" t="s">
        <v>762</v>
      </c>
      <c r="F758" s="1" t="s">
        <v>62</v>
      </c>
      <c r="G758" s="1">
        <v>1050</v>
      </c>
      <c r="H758" s="1">
        <v>0</v>
      </c>
    </row>
    <row r="759" spans="1:8" hidden="1" x14ac:dyDescent="0.2">
      <c r="A759" s="27">
        <v>43328</v>
      </c>
      <c r="B759" s="60">
        <v>10000</v>
      </c>
      <c r="C759" s="1" t="s">
        <v>372</v>
      </c>
      <c r="D759" s="1">
        <v>1946</v>
      </c>
      <c r="F759" s="1" t="s">
        <v>62</v>
      </c>
      <c r="G759" s="1">
        <v>450</v>
      </c>
      <c r="H759" s="1">
        <v>6</v>
      </c>
    </row>
    <row r="760" spans="1:8" hidden="1" x14ac:dyDescent="0.2">
      <c r="A760" s="27">
        <v>43328</v>
      </c>
      <c r="B760" s="60">
        <v>10000000</v>
      </c>
      <c r="C760" s="1" t="s">
        <v>372</v>
      </c>
      <c r="D760" s="1">
        <v>1946</v>
      </c>
      <c r="F760" s="1" t="s">
        <v>62</v>
      </c>
      <c r="G760" s="1">
        <v>250</v>
      </c>
      <c r="H760" s="1">
        <v>3</v>
      </c>
    </row>
    <row r="761" spans="1:8" hidden="1" x14ac:dyDescent="0.2">
      <c r="A761" s="27">
        <v>43328</v>
      </c>
      <c r="B761" s="60">
        <v>1000000000</v>
      </c>
      <c r="C761" s="1" t="s">
        <v>372</v>
      </c>
      <c r="D761" s="1">
        <v>1946</v>
      </c>
      <c r="F761" s="1" t="s">
        <v>69</v>
      </c>
      <c r="G761" s="1">
        <v>1000</v>
      </c>
      <c r="H761" s="1">
        <v>3</v>
      </c>
    </row>
    <row r="762" spans="1:8" hidden="1" x14ac:dyDescent="0.2">
      <c r="A762" s="27">
        <v>43328</v>
      </c>
      <c r="B762" s="60">
        <v>10000</v>
      </c>
      <c r="C762" s="1" t="s">
        <v>373</v>
      </c>
      <c r="D762" s="1">
        <v>1946</v>
      </c>
      <c r="F762" s="1" t="s">
        <v>64</v>
      </c>
      <c r="G762" s="1">
        <v>1200</v>
      </c>
      <c r="H762" s="1">
        <v>4</v>
      </c>
    </row>
    <row r="763" spans="1:8" hidden="1" x14ac:dyDescent="0.2">
      <c r="A763" s="27">
        <v>43328</v>
      </c>
      <c r="B763" s="60">
        <v>100000</v>
      </c>
      <c r="C763" s="1" t="s">
        <v>373</v>
      </c>
      <c r="D763" s="1">
        <v>1946</v>
      </c>
      <c r="F763" s="1" t="s">
        <v>395</v>
      </c>
      <c r="G763" s="1">
        <v>1350</v>
      </c>
      <c r="H763" s="1">
        <v>5</v>
      </c>
    </row>
    <row r="764" spans="1:8" hidden="1" x14ac:dyDescent="0.2">
      <c r="A764" s="27">
        <v>43346</v>
      </c>
      <c r="B764" s="60">
        <v>3</v>
      </c>
      <c r="C764" s="1" t="s">
        <v>369</v>
      </c>
      <c r="D764" s="1">
        <v>1953</v>
      </c>
      <c r="F764" s="1" t="s">
        <v>62</v>
      </c>
      <c r="G764" s="1">
        <v>750</v>
      </c>
      <c r="H764" s="1">
        <v>1</v>
      </c>
    </row>
    <row r="765" spans="1:8" hidden="1" x14ac:dyDescent="0.2">
      <c r="A765" s="27">
        <v>43346</v>
      </c>
      <c r="B765" s="60">
        <v>50</v>
      </c>
      <c r="C765" s="1" t="s">
        <v>369</v>
      </c>
      <c r="D765" s="1">
        <v>1964</v>
      </c>
      <c r="F765" s="1" t="s">
        <v>62</v>
      </c>
      <c r="G765" s="1">
        <v>1400</v>
      </c>
      <c r="H765" s="1">
        <v>1</v>
      </c>
    </row>
    <row r="766" spans="1:8" hidden="1" x14ac:dyDescent="0.2">
      <c r="A766" s="27">
        <v>43346</v>
      </c>
      <c r="B766" s="60">
        <v>20</v>
      </c>
      <c r="C766" s="1" t="s">
        <v>369</v>
      </c>
      <c r="D766" s="1">
        <v>1913</v>
      </c>
      <c r="F766" s="1" t="s">
        <v>67</v>
      </c>
      <c r="G766" s="1">
        <v>800</v>
      </c>
      <c r="H766" s="1">
        <v>1</v>
      </c>
    </row>
    <row r="767" spans="1:8" hidden="1" x14ac:dyDescent="0.2">
      <c r="A767" s="27">
        <v>43346</v>
      </c>
      <c r="B767" s="60">
        <v>10</v>
      </c>
      <c r="C767" s="1" t="s">
        <v>369</v>
      </c>
      <c r="D767" s="1">
        <v>1945</v>
      </c>
      <c r="F767" s="1" t="s">
        <v>67</v>
      </c>
      <c r="G767" s="1">
        <v>750</v>
      </c>
      <c r="H767" s="1">
        <v>1</v>
      </c>
    </row>
    <row r="768" spans="1:8" hidden="1" x14ac:dyDescent="0.2">
      <c r="A768" s="27">
        <v>43346</v>
      </c>
      <c r="B768" s="60">
        <v>10</v>
      </c>
      <c r="C768" s="1" t="s">
        <v>369</v>
      </c>
      <c r="D768" s="1">
        <v>1927</v>
      </c>
      <c r="F768" s="1" t="s">
        <v>67</v>
      </c>
      <c r="G768" s="1">
        <v>2000</v>
      </c>
      <c r="H768" s="1">
        <v>1</v>
      </c>
    </row>
    <row r="769" spans="1:10" hidden="1" x14ac:dyDescent="0.2">
      <c r="A769" s="27">
        <v>43346</v>
      </c>
      <c r="B769" s="60">
        <v>5</v>
      </c>
      <c r="C769" s="1" t="s">
        <v>369</v>
      </c>
      <c r="D769" s="1">
        <v>1961</v>
      </c>
      <c r="F769" s="1" t="s">
        <v>83</v>
      </c>
      <c r="G769" s="1">
        <v>300</v>
      </c>
      <c r="H769" s="1">
        <v>1</v>
      </c>
    </row>
    <row r="770" spans="1:10" hidden="1" x14ac:dyDescent="0.2">
      <c r="A770" s="27">
        <v>43349</v>
      </c>
      <c r="B770" s="60">
        <v>20</v>
      </c>
      <c r="C770" s="11" t="s">
        <v>371</v>
      </c>
      <c r="D770" s="1">
        <v>1941</v>
      </c>
      <c r="F770" s="11" t="s">
        <v>69</v>
      </c>
      <c r="G770" s="1">
        <v>1200</v>
      </c>
      <c r="H770" s="1">
        <v>6</v>
      </c>
    </row>
    <row r="771" spans="1:10" hidden="1" x14ac:dyDescent="0.2">
      <c r="A771" s="27">
        <v>43349</v>
      </c>
      <c r="B771" s="60">
        <v>20</v>
      </c>
      <c r="C771" s="11" t="s">
        <v>371</v>
      </c>
      <c r="D771" s="1">
        <v>1944</v>
      </c>
      <c r="E771" s="11" t="s">
        <v>938</v>
      </c>
      <c r="F771" s="1" t="s">
        <v>958</v>
      </c>
      <c r="G771" s="1">
        <v>1500</v>
      </c>
      <c r="H771" s="1">
        <v>0</v>
      </c>
    </row>
    <row r="772" spans="1:10" hidden="1" x14ac:dyDescent="0.2">
      <c r="A772" s="27">
        <v>43349</v>
      </c>
      <c r="B772" s="60">
        <v>100</v>
      </c>
      <c r="C772" s="11" t="s">
        <v>371</v>
      </c>
      <c r="D772" s="1">
        <v>1930</v>
      </c>
      <c r="F772" s="11" t="s">
        <v>67</v>
      </c>
      <c r="G772" s="1">
        <v>80</v>
      </c>
      <c r="H772" s="1">
        <v>2</v>
      </c>
    </row>
    <row r="773" spans="1:10" hidden="1" x14ac:dyDescent="0.2">
      <c r="A773" s="27">
        <v>43349</v>
      </c>
      <c r="B773" s="60">
        <v>100</v>
      </c>
      <c r="C773" s="11" t="s">
        <v>371</v>
      </c>
      <c r="D773" s="1">
        <v>1945</v>
      </c>
      <c r="F773" s="11" t="s">
        <v>62</v>
      </c>
      <c r="G773" s="1">
        <v>650</v>
      </c>
      <c r="H773" s="1">
        <v>2.5</v>
      </c>
      <c r="J773" s="19"/>
    </row>
    <row r="774" spans="1:10" hidden="1" x14ac:dyDescent="0.2">
      <c r="A774" s="27">
        <v>43349</v>
      </c>
      <c r="B774" s="60">
        <v>1000</v>
      </c>
      <c r="C774" s="11" t="s">
        <v>371</v>
      </c>
      <c r="D774" s="1">
        <v>1945</v>
      </c>
      <c r="E774" s="1" t="s">
        <v>938</v>
      </c>
      <c r="F774" s="11" t="s">
        <v>65</v>
      </c>
      <c r="G774" s="1">
        <v>2500</v>
      </c>
      <c r="H774" s="1">
        <v>4</v>
      </c>
    </row>
    <row r="775" spans="1:10" hidden="1" x14ac:dyDescent="0.2">
      <c r="A775" s="27">
        <v>43349</v>
      </c>
      <c r="B775" s="60">
        <v>10000</v>
      </c>
      <c r="C775" s="11" t="s">
        <v>371</v>
      </c>
      <c r="D775" s="1">
        <v>1945</v>
      </c>
      <c r="E775" s="11" t="s">
        <v>387</v>
      </c>
      <c r="F775" s="11" t="s">
        <v>395</v>
      </c>
      <c r="G775" s="1">
        <v>1100</v>
      </c>
      <c r="H775" s="1">
        <v>5</v>
      </c>
      <c r="J775" s="19"/>
    </row>
    <row r="776" spans="1:10" hidden="1" x14ac:dyDescent="0.2">
      <c r="A776" s="27">
        <v>43349</v>
      </c>
      <c r="B776" s="60">
        <v>1000000</v>
      </c>
      <c r="C776" s="11" t="s">
        <v>371</v>
      </c>
      <c r="D776" s="1">
        <v>1945</v>
      </c>
      <c r="F776" s="11" t="s">
        <v>67</v>
      </c>
      <c r="G776" s="1">
        <v>150</v>
      </c>
      <c r="H776" s="1">
        <v>2</v>
      </c>
      <c r="J776" s="19"/>
    </row>
    <row r="777" spans="1:10" hidden="1" x14ac:dyDescent="0.2">
      <c r="A777" s="27">
        <v>43349</v>
      </c>
      <c r="B777" s="60">
        <v>1000000000</v>
      </c>
      <c r="C777" s="11" t="s">
        <v>371</v>
      </c>
      <c r="D777" s="1">
        <v>1946</v>
      </c>
      <c r="F777" s="11" t="s">
        <v>65</v>
      </c>
      <c r="G777" s="1">
        <v>500</v>
      </c>
      <c r="H777" s="1">
        <v>4</v>
      </c>
      <c r="J777" s="19"/>
    </row>
    <row r="778" spans="1:10" hidden="1" x14ac:dyDescent="0.2">
      <c r="A778" s="27">
        <v>43349</v>
      </c>
      <c r="B778" s="60">
        <v>10000</v>
      </c>
      <c r="C778" s="11" t="s">
        <v>372</v>
      </c>
      <c r="D778" s="1">
        <v>1946</v>
      </c>
      <c r="F778" s="11" t="s">
        <v>62</v>
      </c>
      <c r="G778" s="1">
        <v>450</v>
      </c>
      <c r="H778" s="1">
        <v>1</v>
      </c>
      <c r="J778" s="19"/>
    </row>
    <row r="779" spans="1:10" hidden="1" x14ac:dyDescent="0.2">
      <c r="A779" s="27">
        <v>43349</v>
      </c>
      <c r="B779" s="60">
        <v>1000000</v>
      </c>
      <c r="C779" s="11" t="s">
        <v>372</v>
      </c>
      <c r="D779" s="1">
        <v>1946</v>
      </c>
      <c r="F779" s="11" t="s">
        <v>62</v>
      </c>
      <c r="G779" s="1">
        <v>250</v>
      </c>
      <c r="H779" s="1">
        <v>7</v>
      </c>
      <c r="J779" s="19"/>
    </row>
    <row r="780" spans="1:10" hidden="1" x14ac:dyDescent="0.2">
      <c r="A780" s="27">
        <v>43349</v>
      </c>
      <c r="B780" s="60">
        <v>10000000</v>
      </c>
      <c r="C780" s="11" t="s">
        <v>372</v>
      </c>
      <c r="D780" s="1">
        <v>1946</v>
      </c>
      <c r="F780" s="11" t="s">
        <v>67</v>
      </c>
      <c r="G780" s="1">
        <v>400</v>
      </c>
      <c r="H780" s="1">
        <v>1</v>
      </c>
      <c r="J780" s="19"/>
    </row>
    <row r="781" spans="1:10" hidden="1" x14ac:dyDescent="0.2">
      <c r="A781" s="27">
        <v>43349</v>
      </c>
      <c r="B781" s="60">
        <v>100000000</v>
      </c>
      <c r="C781" s="11" t="s">
        <v>372</v>
      </c>
      <c r="D781" s="1">
        <v>1946</v>
      </c>
      <c r="F781" s="11" t="s">
        <v>67</v>
      </c>
      <c r="G781" s="1">
        <v>130</v>
      </c>
      <c r="H781" s="1">
        <v>2</v>
      </c>
    </row>
    <row r="782" spans="1:10" hidden="1" x14ac:dyDescent="0.2">
      <c r="A782" s="27">
        <v>43349</v>
      </c>
      <c r="B782" s="60">
        <v>1000000000</v>
      </c>
      <c r="C782" s="11" t="s">
        <v>372</v>
      </c>
      <c r="D782" s="1">
        <v>1946</v>
      </c>
      <c r="F782" s="11" t="s">
        <v>69</v>
      </c>
      <c r="G782" s="1">
        <v>1000</v>
      </c>
      <c r="H782" s="1">
        <v>1</v>
      </c>
      <c r="J782" s="19"/>
    </row>
    <row r="783" spans="1:10" hidden="1" x14ac:dyDescent="0.2">
      <c r="A783" s="27">
        <v>43349</v>
      </c>
      <c r="B783" s="60">
        <v>10000</v>
      </c>
      <c r="C783" s="11" t="s">
        <v>373</v>
      </c>
      <c r="D783" s="1">
        <v>1946</v>
      </c>
      <c r="F783" s="1" t="s">
        <v>131</v>
      </c>
      <c r="G783" s="1">
        <v>750</v>
      </c>
      <c r="H783" s="1">
        <v>1</v>
      </c>
      <c r="J783" s="19"/>
    </row>
    <row r="784" spans="1:10" hidden="1" x14ac:dyDescent="0.2">
      <c r="A784" s="27">
        <v>43349</v>
      </c>
      <c r="B784" s="60">
        <v>100000</v>
      </c>
      <c r="C784" s="11" t="s">
        <v>373</v>
      </c>
      <c r="D784" s="1">
        <v>1946</v>
      </c>
      <c r="F784" s="1" t="s">
        <v>131</v>
      </c>
      <c r="G784" s="1">
        <v>1500</v>
      </c>
      <c r="H784" s="1">
        <v>1</v>
      </c>
    </row>
    <row r="785" spans="1:10" hidden="1" x14ac:dyDescent="0.2">
      <c r="A785" s="27">
        <v>43349</v>
      </c>
      <c r="B785" s="60">
        <v>1000000</v>
      </c>
      <c r="C785" s="11" t="s">
        <v>373</v>
      </c>
      <c r="D785" s="1">
        <v>1946</v>
      </c>
      <c r="F785" s="11" t="s">
        <v>65</v>
      </c>
      <c r="G785" s="1">
        <v>1400</v>
      </c>
      <c r="H785" s="1">
        <v>1</v>
      </c>
    </row>
    <row r="786" spans="1:10" hidden="1" x14ac:dyDescent="0.2">
      <c r="A786" s="27">
        <v>43368</v>
      </c>
      <c r="B786" s="60">
        <v>50</v>
      </c>
      <c r="C786" s="11" t="s">
        <v>362</v>
      </c>
      <c r="D786" s="1">
        <v>1980</v>
      </c>
      <c r="F786" s="11" t="s">
        <v>83</v>
      </c>
      <c r="G786" s="1">
        <v>700</v>
      </c>
      <c r="H786" s="1">
        <v>2</v>
      </c>
    </row>
    <row r="787" spans="1:10" hidden="1" x14ac:dyDescent="0.2">
      <c r="A787" s="27">
        <v>43368</v>
      </c>
      <c r="B787" s="60">
        <v>100</v>
      </c>
      <c r="C787" s="11" t="s">
        <v>362</v>
      </c>
      <c r="D787" s="1">
        <v>1980</v>
      </c>
      <c r="F787" s="11" t="s">
        <v>69</v>
      </c>
      <c r="G787" s="1">
        <v>1350</v>
      </c>
      <c r="H787" s="1">
        <v>2</v>
      </c>
    </row>
    <row r="788" spans="1:10" hidden="1" x14ac:dyDescent="0.2">
      <c r="A788" s="27">
        <v>43368</v>
      </c>
      <c r="B788" s="60">
        <v>200</v>
      </c>
      <c r="C788" s="11" t="s">
        <v>362</v>
      </c>
      <c r="D788" s="1">
        <v>2007</v>
      </c>
      <c r="F788" s="11" t="s">
        <v>62</v>
      </c>
      <c r="G788" s="1">
        <v>450</v>
      </c>
      <c r="H788" s="1">
        <v>6</v>
      </c>
    </row>
    <row r="789" spans="1:10" hidden="1" x14ac:dyDescent="0.2">
      <c r="A789" s="27">
        <v>43368</v>
      </c>
      <c r="B789" s="60">
        <v>500</v>
      </c>
      <c r="C789" s="11" t="s">
        <v>362</v>
      </c>
      <c r="D789" s="1">
        <v>2006</v>
      </c>
      <c r="E789" s="1" t="s">
        <v>516</v>
      </c>
      <c r="F789" s="11" t="s">
        <v>64</v>
      </c>
      <c r="G789" s="1">
        <v>2300</v>
      </c>
      <c r="H789" s="1">
        <v>6</v>
      </c>
    </row>
    <row r="790" spans="1:10" ht="16.5" hidden="1" x14ac:dyDescent="0.25">
      <c r="A790" s="27">
        <v>43368</v>
      </c>
      <c r="B790" s="60">
        <v>1000</v>
      </c>
      <c r="C790" s="11" t="s">
        <v>362</v>
      </c>
      <c r="D790" s="1">
        <v>1983</v>
      </c>
      <c r="E790" s="1" t="s">
        <v>863</v>
      </c>
      <c r="F790" s="11" t="s">
        <v>83</v>
      </c>
      <c r="G790" s="1">
        <v>2400</v>
      </c>
      <c r="H790" s="1">
        <v>9</v>
      </c>
      <c r="I790" s="17">
        <v>59860</v>
      </c>
      <c r="J790" s="1">
        <v>11</v>
      </c>
    </row>
    <row r="791" spans="1:10" hidden="1" x14ac:dyDescent="0.2">
      <c r="A791" s="27">
        <v>43401</v>
      </c>
      <c r="B791" s="60">
        <v>10</v>
      </c>
      <c r="C791" s="1" t="s">
        <v>362</v>
      </c>
      <c r="D791" s="1">
        <v>1949</v>
      </c>
      <c r="F791" s="1" t="s">
        <v>67</v>
      </c>
      <c r="G791" s="1">
        <v>1500</v>
      </c>
      <c r="H791" s="1">
        <v>7</v>
      </c>
    </row>
    <row r="792" spans="1:10" hidden="1" x14ac:dyDescent="0.2">
      <c r="A792" s="27">
        <v>43401</v>
      </c>
      <c r="B792" s="60">
        <v>100</v>
      </c>
      <c r="C792" s="1" t="s">
        <v>362</v>
      </c>
      <c r="D792" s="1">
        <v>1947</v>
      </c>
      <c r="F792" s="1" t="s">
        <v>67</v>
      </c>
      <c r="G792" s="1">
        <v>8800</v>
      </c>
      <c r="H792" s="1">
        <v>2</v>
      </c>
    </row>
    <row r="793" spans="1:10" hidden="1" x14ac:dyDescent="0.2">
      <c r="A793" s="27">
        <v>43401</v>
      </c>
      <c r="B793" s="60">
        <v>100</v>
      </c>
      <c r="C793" s="1" t="s">
        <v>362</v>
      </c>
      <c r="D793" s="1">
        <v>1949</v>
      </c>
      <c r="F793" s="1" t="s">
        <v>67</v>
      </c>
      <c r="G793" s="1">
        <v>800</v>
      </c>
      <c r="H793" s="1">
        <v>3</v>
      </c>
    </row>
    <row r="794" spans="1:10" hidden="1" x14ac:dyDescent="0.2">
      <c r="A794" s="27">
        <v>43408</v>
      </c>
      <c r="B794" s="60">
        <v>50</v>
      </c>
      <c r="C794" s="1" t="s">
        <v>369</v>
      </c>
      <c r="D794" s="1">
        <v>1920</v>
      </c>
      <c r="F794" s="1" t="s">
        <v>69</v>
      </c>
      <c r="G794" s="1">
        <v>4700</v>
      </c>
      <c r="H794" s="1">
        <v>12</v>
      </c>
    </row>
    <row r="795" spans="1:10" hidden="1" x14ac:dyDescent="0.2">
      <c r="A795" s="27">
        <v>43412</v>
      </c>
      <c r="B795" s="60">
        <v>100</v>
      </c>
      <c r="C795" s="11" t="s">
        <v>371</v>
      </c>
      <c r="D795" s="1">
        <v>1945</v>
      </c>
      <c r="F795" s="11" t="s">
        <v>62</v>
      </c>
      <c r="G795" s="1">
        <v>650</v>
      </c>
      <c r="H795" s="1">
        <v>2</v>
      </c>
    </row>
    <row r="796" spans="1:10" hidden="1" x14ac:dyDescent="0.2">
      <c r="A796" s="27">
        <v>43412</v>
      </c>
      <c r="B796" s="60">
        <v>500</v>
      </c>
      <c r="C796" s="1" t="s">
        <v>371</v>
      </c>
      <c r="D796" s="1">
        <v>1945</v>
      </c>
      <c r="F796" s="1" t="s">
        <v>62</v>
      </c>
      <c r="G796" s="1">
        <v>500</v>
      </c>
      <c r="H796" s="1">
        <v>7</v>
      </c>
    </row>
    <row r="797" spans="1:10" hidden="1" x14ac:dyDescent="0.2">
      <c r="A797" s="27">
        <v>43412</v>
      </c>
      <c r="B797" s="60">
        <v>10</v>
      </c>
      <c r="C797" s="1" t="s">
        <v>362</v>
      </c>
      <c r="D797" s="1">
        <v>1949</v>
      </c>
      <c r="F797" s="1" t="s">
        <v>67</v>
      </c>
      <c r="G797" s="1">
        <v>1500</v>
      </c>
      <c r="H797" s="1">
        <v>0</v>
      </c>
    </row>
    <row r="798" spans="1:10" hidden="1" x14ac:dyDescent="0.2">
      <c r="A798" s="27">
        <v>43412</v>
      </c>
      <c r="B798" s="60">
        <v>100</v>
      </c>
      <c r="C798" s="1" t="s">
        <v>362</v>
      </c>
      <c r="D798" s="1">
        <v>1975</v>
      </c>
      <c r="F798" s="1" t="s">
        <v>69</v>
      </c>
      <c r="G798" s="1">
        <v>1150</v>
      </c>
      <c r="H798" s="1">
        <v>8.5</v>
      </c>
    </row>
    <row r="799" spans="1:10" hidden="1" x14ac:dyDescent="0.2">
      <c r="A799" s="27">
        <v>43412</v>
      </c>
      <c r="B799" s="60">
        <v>500</v>
      </c>
      <c r="C799" s="1" t="s">
        <v>362</v>
      </c>
      <c r="D799" s="1">
        <v>1975</v>
      </c>
      <c r="F799" s="1" t="s">
        <v>69</v>
      </c>
      <c r="G799" s="1">
        <v>3100</v>
      </c>
      <c r="H799" s="1">
        <v>2</v>
      </c>
    </row>
    <row r="800" spans="1:10" hidden="1" x14ac:dyDescent="0.2">
      <c r="A800" s="27">
        <v>43412</v>
      </c>
      <c r="B800" s="60">
        <v>1000</v>
      </c>
      <c r="C800" s="1" t="s">
        <v>362</v>
      </c>
      <c r="D800" s="1">
        <v>1983</v>
      </c>
      <c r="E800" s="1" t="s">
        <v>863</v>
      </c>
      <c r="F800" s="1" t="s">
        <v>62</v>
      </c>
      <c r="G800" s="1">
        <v>2500</v>
      </c>
      <c r="H800" s="1">
        <v>1</v>
      </c>
    </row>
    <row r="801" spans="1:10" hidden="1" x14ac:dyDescent="0.2">
      <c r="A801" s="27">
        <v>43413</v>
      </c>
      <c r="B801" s="60">
        <v>20</v>
      </c>
      <c r="C801" s="11" t="s">
        <v>362</v>
      </c>
      <c r="D801" s="1">
        <v>1969</v>
      </c>
      <c r="F801" s="11" t="s">
        <v>191</v>
      </c>
      <c r="G801" s="1">
        <v>1050</v>
      </c>
      <c r="H801" s="1">
        <v>3</v>
      </c>
    </row>
    <row r="802" spans="1:10" hidden="1" x14ac:dyDescent="0.2">
      <c r="A802" s="27">
        <v>43422</v>
      </c>
      <c r="B802" s="60">
        <v>1000000</v>
      </c>
      <c r="C802" s="1" t="s">
        <v>371</v>
      </c>
      <c r="D802" s="1">
        <v>1945</v>
      </c>
      <c r="F802" s="1" t="s">
        <v>67</v>
      </c>
      <c r="G802" s="1">
        <v>150</v>
      </c>
      <c r="H802" s="1">
        <v>2</v>
      </c>
    </row>
    <row r="803" spans="1:10" hidden="1" x14ac:dyDescent="0.2">
      <c r="A803" s="27">
        <v>43422</v>
      </c>
      <c r="B803" s="60">
        <v>100</v>
      </c>
      <c r="C803" s="1" t="s">
        <v>362</v>
      </c>
      <c r="D803" s="1">
        <v>1949</v>
      </c>
      <c r="F803" s="1" t="s">
        <v>67</v>
      </c>
      <c r="G803" s="1">
        <v>800</v>
      </c>
      <c r="H803" s="1">
        <v>1</v>
      </c>
    </row>
    <row r="804" spans="1:10" hidden="1" x14ac:dyDescent="0.2">
      <c r="A804" s="27">
        <v>43422</v>
      </c>
      <c r="B804" s="60">
        <v>500</v>
      </c>
      <c r="C804" s="1" t="s">
        <v>362</v>
      </c>
      <c r="D804" s="1">
        <v>1975</v>
      </c>
      <c r="F804" s="1" t="s">
        <v>89</v>
      </c>
      <c r="G804" s="1">
        <v>750</v>
      </c>
      <c r="H804" s="1">
        <v>0</v>
      </c>
    </row>
    <row r="805" spans="1:10" hidden="1" x14ac:dyDescent="0.2">
      <c r="A805" s="27">
        <v>43439</v>
      </c>
      <c r="B805" s="60">
        <v>100</v>
      </c>
      <c r="C805" s="1" t="s">
        <v>362</v>
      </c>
      <c r="D805" s="1">
        <v>1984</v>
      </c>
      <c r="E805" s="11" t="s">
        <v>400</v>
      </c>
      <c r="F805" s="1" t="s">
        <v>67</v>
      </c>
      <c r="G805" s="1">
        <v>500</v>
      </c>
      <c r="H805" s="1">
        <v>10</v>
      </c>
    </row>
    <row r="806" spans="1:10" hidden="1" x14ac:dyDescent="0.2">
      <c r="A806" s="27">
        <v>43441</v>
      </c>
      <c r="B806" s="60">
        <v>5</v>
      </c>
      <c r="C806" s="1" t="s">
        <v>362</v>
      </c>
      <c r="D806" s="1">
        <v>1848</v>
      </c>
      <c r="E806" s="11" t="s">
        <v>368</v>
      </c>
      <c r="F806" s="1" t="s">
        <v>62</v>
      </c>
      <c r="G806" s="1">
        <v>6400</v>
      </c>
      <c r="H806" s="1">
        <v>9</v>
      </c>
    </row>
    <row r="807" spans="1:10" hidden="1" x14ac:dyDescent="0.2">
      <c r="A807" s="27">
        <v>43444</v>
      </c>
      <c r="B807" s="60">
        <v>1000000000</v>
      </c>
      <c r="C807" s="11" t="s">
        <v>371</v>
      </c>
      <c r="D807" s="1">
        <v>1946</v>
      </c>
      <c r="E807" s="11"/>
      <c r="F807" s="11" t="s">
        <v>69</v>
      </c>
      <c r="G807" s="1">
        <v>400</v>
      </c>
      <c r="H807" s="1">
        <v>3</v>
      </c>
    </row>
    <row r="808" spans="1:10" hidden="1" x14ac:dyDescent="0.2">
      <c r="A808" s="27">
        <v>43444</v>
      </c>
      <c r="B808" s="60">
        <v>1000000000</v>
      </c>
      <c r="C808" s="11" t="s">
        <v>371</v>
      </c>
      <c r="D808" s="1">
        <v>1946</v>
      </c>
      <c r="E808" s="11"/>
      <c r="F808" s="11" t="s">
        <v>69</v>
      </c>
      <c r="G808" s="1">
        <v>400</v>
      </c>
      <c r="H808" s="1">
        <v>0</v>
      </c>
    </row>
    <row r="809" spans="1:10" hidden="1" x14ac:dyDescent="0.2">
      <c r="A809" s="27">
        <v>43444</v>
      </c>
      <c r="B809" s="60">
        <v>1000000000</v>
      </c>
      <c r="C809" s="11" t="s">
        <v>372</v>
      </c>
      <c r="D809" s="1">
        <v>1946</v>
      </c>
      <c r="F809" s="11" t="s">
        <v>69</v>
      </c>
      <c r="G809" s="1">
        <v>1000</v>
      </c>
      <c r="H809" s="1">
        <v>3</v>
      </c>
    </row>
    <row r="810" spans="1:10" hidden="1" x14ac:dyDescent="0.2">
      <c r="A810" s="27">
        <v>43444</v>
      </c>
      <c r="B810" s="60">
        <v>10000</v>
      </c>
      <c r="C810" s="11" t="s">
        <v>372</v>
      </c>
      <c r="D810" s="1">
        <v>1946</v>
      </c>
      <c r="F810" s="11" t="s">
        <v>62</v>
      </c>
      <c r="G810" s="1">
        <v>450</v>
      </c>
      <c r="H810" s="1">
        <v>3</v>
      </c>
    </row>
    <row r="811" spans="1:10" hidden="1" x14ac:dyDescent="0.2">
      <c r="A811" s="27">
        <v>43459</v>
      </c>
      <c r="B811" s="60">
        <v>2</v>
      </c>
      <c r="C811" s="11" t="s">
        <v>371</v>
      </c>
      <c r="D811" s="1">
        <v>1944</v>
      </c>
      <c r="F811" s="11" t="s">
        <v>83</v>
      </c>
      <c r="G811" s="1">
        <v>400</v>
      </c>
      <c r="H811" s="1">
        <v>1</v>
      </c>
    </row>
    <row r="812" spans="1:10" hidden="1" x14ac:dyDescent="0.2">
      <c r="A812" s="27">
        <v>43459</v>
      </c>
      <c r="B812" s="60">
        <v>1000000</v>
      </c>
      <c r="C812" s="11" t="s">
        <v>372</v>
      </c>
      <c r="D812" s="1">
        <v>1946</v>
      </c>
      <c r="F812" s="11" t="s">
        <v>67</v>
      </c>
      <c r="G812" s="1">
        <v>80</v>
      </c>
      <c r="H812" s="1">
        <v>3</v>
      </c>
    </row>
    <row r="813" spans="1:10" hidden="1" x14ac:dyDescent="0.2">
      <c r="A813" s="27">
        <v>43459</v>
      </c>
      <c r="B813" s="60">
        <v>1000000000</v>
      </c>
      <c r="C813" s="11" t="s">
        <v>372</v>
      </c>
      <c r="D813" s="1">
        <v>1946</v>
      </c>
      <c r="F813" s="11" t="s">
        <v>69</v>
      </c>
      <c r="G813" s="1">
        <v>1000</v>
      </c>
      <c r="H813" s="1">
        <v>0</v>
      </c>
    </row>
    <row r="814" spans="1:10" ht="16.5" hidden="1" x14ac:dyDescent="0.25">
      <c r="A814" s="27">
        <v>43459</v>
      </c>
      <c r="B814" s="60">
        <v>10000</v>
      </c>
      <c r="C814" s="11" t="s">
        <v>373</v>
      </c>
      <c r="D814" s="1">
        <v>1946</v>
      </c>
      <c r="F814" s="11" t="s">
        <v>65</v>
      </c>
      <c r="G814" s="1">
        <v>900</v>
      </c>
      <c r="H814" s="1">
        <v>3</v>
      </c>
      <c r="I814" s="17">
        <v>39480</v>
      </c>
      <c r="J814" s="1">
        <v>9</v>
      </c>
    </row>
    <row r="815" spans="1:10" ht="16.5" hidden="1" x14ac:dyDescent="0.25">
      <c r="A815" s="27">
        <v>43469</v>
      </c>
      <c r="B815" s="60">
        <v>10</v>
      </c>
      <c r="C815" s="1" t="s">
        <v>369</v>
      </c>
      <c r="D815" s="1">
        <v>1915</v>
      </c>
      <c r="F815" s="1" t="s">
        <v>67</v>
      </c>
      <c r="G815" s="1">
        <v>750</v>
      </c>
      <c r="H815" s="1">
        <v>5</v>
      </c>
      <c r="I815" s="18">
        <v>282450</v>
      </c>
      <c r="J815" s="1">
        <v>41</v>
      </c>
    </row>
    <row r="816" spans="1:10" hidden="1" x14ac:dyDescent="0.2">
      <c r="A816" s="27">
        <v>43469</v>
      </c>
      <c r="B816" s="60">
        <v>20</v>
      </c>
      <c r="C816" s="1" t="s">
        <v>375</v>
      </c>
      <c r="D816" s="1">
        <v>1920</v>
      </c>
      <c r="F816" s="1" t="s">
        <v>65</v>
      </c>
      <c r="G816" s="1">
        <v>1250</v>
      </c>
      <c r="H816" s="1">
        <v>10</v>
      </c>
    </row>
    <row r="817" spans="1:8" hidden="1" x14ac:dyDescent="0.2">
      <c r="A817" s="27">
        <v>43469</v>
      </c>
      <c r="B817" s="60">
        <v>10000</v>
      </c>
      <c r="C817" s="1" t="s">
        <v>374</v>
      </c>
      <c r="D817" s="1">
        <v>1946</v>
      </c>
      <c r="F817" s="1" t="s">
        <v>65</v>
      </c>
      <c r="G817" s="1">
        <v>2100</v>
      </c>
      <c r="H817" s="1">
        <v>7</v>
      </c>
    </row>
    <row r="818" spans="1:8" hidden="1" x14ac:dyDescent="0.2">
      <c r="A818" s="27">
        <v>43469</v>
      </c>
      <c r="B818" s="60">
        <v>50000</v>
      </c>
      <c r="C818" s="1" t="s">
        <v>374</v>
      </c>
      <c r="D818" s="1">
        <v>1946</v>
      </c>
      <c r="F818" s="1" t="s">
        <v>69</v>
      </c>
      <c r="G818" s="1">
        <v>350</v>
      </c>
      <c r="H818" s="1">
        <v>4</v>
      </c>
    </row>
    <row r="819" spans="1:8" hidden="1" x14ac:dyDescent="0.2">
      <c r="A819" s="27">
        <v>43470</v>
      </c>
      <c r="B819" s="60">
        <v>10</v>
      </c>
      <c r="C819" s="1" t="s">
        <v>362</v>
      </c>
      <c r="D819" s="1">
        <v>1969</v>
      </c>
      <c r="F819" s="1" t="s">
        <v>69</v>
      </c>
      <c r="G819" s="1">
        <v>700</v>
      </c>
      <c r="H819" s="1">
        <v>10</v>
      </c>
    </row>
    <row r="820" spans="1:8" hidden="1" x14ac:dyDescent="0.2">
      <c r="A820" s="27">
        <v>43470</v>
      </c>
      <c r="B820" s="60">
        <v>20</v>
      </c>
      <c r="C820" s="1" t="s">
        <v>362</v>
      </c>
      <c r="D820" s="1">
        <v>1969</v>
      </c>
      <c r="F820" s="1" t="s">
        <v>83</v>
      </c>
      <c r="G820" s="1">
        <v>750</v>
      </c>
      <c r="H820" s="1">
        <v>2</v>
      </c>
    </row>
    <row r="821" spans="1:8" hidden="1" x14ac:dyDescent="0.2">
      <c r="A821" s="27">
        <v>43470</v>
      </c>
      <c r="B821" s="60">
        <v>100</v>
      </c>
      <c r="C821" s="1" t="s">
        <v>362</v>
      </c>
      <c r="D821" s="1">
        <v>1949</v>
      </c>
      <c r="F821" s="1" t="s">
        <v>67</v>
      </c>
      <c r="G821" s="1">
        <v>800</v>
      </c>
      <c r="H821" s="1">
        <v>1.5</v>
      </c>
    </row>
    <row r="822" spans="1:8" hidden="1" x14ac:dyDescent="0.2">
      <c r="A822" s="27">
        <v>43480</v>
      </c>
      <c r="B822" s="60">
        <v>10</v>
      </c>
      <c r="C822" s="11" t="s">
        <v>488</v>
      </c>
      <c r="D822" s="1">
        <v>2013</v>
      </c>
      <c r="F822" s="11" t="s">
        <v>64</v>
      </c>
      <c r="G822" s="1">
        <v>13000</v>
      </c>
      <c r="H822" s="1">
        <v>10</v>
      </c>
    </row>
    <row r="823" spans="1:8" hidden="1" x14ac:dyDescent="0.2">
      <c r="A823" s="27">
        <v>43502</v>
      </c>
      <c r="B823" s="60">
        <v>10</v>
      </c>
      <c r="C823" s="1" t="s">
        <v>362</v>
      </c>
      <c r="D823" s="1">
        <v>1975</v>
      </c>
      <c r="F823" s="1" t="s">
        <v>64</v>
      </c>
      <c r="G823" s="1">
        <v>1200</v>
      </c>
      <c r="H823" s="1">
        <v>3</v>
      </c>
    </row>
    <row r="824" spans="1:8" hidden="1" x14ac:dyDescent="0.2">
      <c r="A824" s="27">
        <v>43502</v>
      </c>
      <c r="B824" s="60">
        <v>50</v>
      </c>
      <c r="C824" s="1" t="s">
        <v>362</v>
      </c>
      <c r="D824" s="1">
        <v>1983</v>
      </c>
      <c r="F824" s="1" t="s">
        <v>65</v>
      </c>
      <c r="G824" s="1">
        <v>1300</v>
      </c>
      <c r="H824" s="1">
        <v>6</v>
      </c>
    </row>
    <row r="825" spans="1:8" hidden="1" x14ac:dyDescent="0.2">
      <c r="A825" s="27">
        <v>43502</v>
      </c>
      <c r="B825" s="60">
        <v>100</v>
      </c>
      <c r="C825" s="1" t="s">
        <v>362</v>
      </c>
      <c r="D825" s="1">
        <v>1984</v>
      </c>
      <c r="E825" s="11" t="s">
        <v>400</v>
      </c>
      <c r="F825" s="1" t="s">
        <v>67</v>
      </c>
      <c r="G825" s="1">
        <v>500</v>
      </c>
      <c r="H825" s="1">
        <v>2</v>
      </c>
    </row>
    <row r="826" spans="1:8" hidden="1" x14ac:dyDescent="0.2">
      <c r="A826" s="27">
        <v>43502</v>
      </c>
      <c r="B826" s="60">
        <v>100</v>
      </c>
      <c r="C826" s="1" t="s">
        <v>362</v>
      </c>
      <c r="D826" s="1">
        <v>1992</v>
      </c>
      <c r="F826" s="1" t="s">
        <v>65</v>
      </c>
      <c r="G826" s="1">
        <v>1400</v>
      </c>
      <c r="H826" s="1">
        <v>9</v>
      </c>
    </row>
    <row r="827" spans="1:8" hidden="1" x14ac:dyDescent="0.2">
      <c r="A827" s="27">
        <v>43502</v>
      </c>
      <c r="B827" s="60">
        <v>500</v>
      </c>
      <c r="C827" s="1" t="s">
        <v>362</v>
      </c>
      <c r="D827" s="1">
        <v>1975</v>
      </c>
      <c r="F827" s="1" t="s">
        <v>62</v>
      </c>
      <c r="G827" s="1">
        <v>2500</v>
      </c>
      <c r="H827" s="1">
        <v>2</v>
      </c>
    </row>
    <row r="828" spans="1:8" hidden="1" x14ac:dyDescent="0.2">
      <c r="A828" s="27">
        <v>43502</v>
      </c>
      <c r="B828" s="60">
        <v>1000</v>
      </c>
      <c r="C828" s="1" t="s">
        <v>362</v>
      </c>
      <c r="D828" s="1">
        <v>1993</v>
      </c>
      <c r="E828" s="1" t="s">
        <v>880</v>
      </c>
      <c r="F828" s="1" t="s">
        <v>62</v>
      </c>
      <c r="G828" s="1">
        <v>2400</v>
      </c>
      <c r="H828" s="1">
        <v>12</v>
      </c>
    </row>
    <row r="829" spans="1:8" hidden="1" x14ac:dyDescent="0.2">
      <c r="A829" s="27">
        <v>43502</v>
      </c>
      <c r="B829" s="60">
        <v>5</v>
      </c>
      <c r="C829" s="1" t="s">
        <v>371</v>
      </c>
      <c r="D829" s="1">
        <v>1944</v>
      </c>
      <c r="F829" s="1" t="s">
        <v>69</v>
      </c>
      <c r="G829" s="1">
        <v>700</v>
      </c>
      <c r="H829" s="1">
        <v>3</v>
      </c>
    </row>
    <row r="830" spans="1:8" hidden="1" x14ac:dyDescent="0.2">
      <c r="A830" s="27">
        <v>43502</v>
      </c>
      <c r="B830" s="60">
        <v>100000</v>
      </c>
      <c r="C830" s="1" t="s">
        <v>374</v>
      </c>
      <c r="D830" s="1">
        <v>1946</v>
      </c>
      <c r="E830" s="42" t="s">
        <v>396</v>
      </c>
      <c r="F830" s="1" t="s">
        <v>65</v>
      </c>
      <c r="G830" s="1">
        <v>550</v>
      </c>
      <c r="H830" s="1">
        <v>5</v>
      </c>
    </row>
    <row r="831" spans="1:8" hidden="1" x14ac:dyDescent="0.2">
      <c r="A831" s="27">
        <v>43503</v>
      </c>
      <c r="B831" s="60">
        <v>1</v>
      </c>
      <c r="C831" s="1" t="s">
        <v>369</v>
      </c>
      <c r="D831" s="1">
        <v>1920</v>
      </c>
      <c r="E831" s="11" t="s">
        <v>456</v>
      </c>
      <c r="F831" s="1" t="s">
        <v>89</v>
      </c>
      <c r="G831" s="1">
        <v>100</v>
      </c>
      <c r="H831" s="1">
        <v>6</v>
      </c>
    </row>
    <row r="832" spans="1:8" hidden="1" x14ac:dyDescent="0.2">
      <c r="A832" s="27">
        <v>43503</v>
      </c>
      <c r="B832" s="60">
        <v>2</v>
      </c>
      <c r="C832" s="1" t="s">
        <v>369</v>
      </c>
      <c r="D832" s="1">
        <v>1920</v>
      </c>
      <c r="E832" s="11" t="s">
        <v>386</v>
      </c>
      <c r="F832" s="1" t="s">
        <v>62</v>
      </c>
      <c r="G832" s="1">
        <v>500</v>
      </c>
      <c r="H832" s="1">
        <v>11</v>
      </c>
    </row>
    <row r="833" spans="1:8" hidden="1" x14ac:dyDescent="0.2">
      <c r="A833" s="27">
        <v>43503</v>
      </c>
      <c r="B833" s="60">
        <v>2</v>
      </c>
      <c r="C833" s="1" t="s">
        <v>369</v>
      </c>
      <c r="D833" s="1">
        <v>1914</v>
      </c>
      <c r="E833" s="11"/>
      <c r="F833" s="1" t="s">
        <v>67</v>
      </c>
      <c r="G833" s="1">
        <v>2300</v>
      </c>
      <c r="H833" s="1">
        <v>3</v>
      </c>
    </row>
    <row r="834" spans="1:8" hidden="1" x14ac:dyDescent="0.2">
      <c r="A834" s="27">
        <v>43503</v>
      </c>
      <c r="B834" s="60">
        <v>100</v>
      </c>
      <c r="C834" s="1" t="s">
        <v>369</v>
      </c>
      <c r="D834" s="1">
        <v>1920</v>
      </c>
      <c r="E834" s="11"/>
      <c r="F834" s="1" t="s">
        <v>69</v>
      </c>
      <c r="G834" s="1">
        <v>3750</v>
      </c>
      <c r="H834" s="1">
        <v>2.5</v>
      </c>
    </row>
    <row r="835" spans="1:8" hidden="1" x14ac:dyDescent="0.2">
      <c r="A835" s="27">
        <v>43503</v>
      </c>
      <c r="B835" s="60">
        <v>1000</v>
      </c>
      <c r="C835" s="1" t="s">
        <v>369</v>
      </c>
      <c r="D835" s="1">
        <v>1902</v>
      </c>
      <c r="E835" s="11"/>
      <c r="F835" s="1" t="s">
        <v>62</v>
      </c>
      <c r="G835" s="1">
        <v>4400</v>
      </c>
      <c r="H835" s="1">
        <v>5</v>
      </c>
    </row>
    <row r="836" spans="1:8" hidden="1" x14ac:dyDescent="0.2">
      <c r="A836" s="27">
        <v>43503</v>
      </c>
      <c r="B836" s="60">
        <v>1000</v>
      </c>
      <c r="C836" s="1" t="s">
        <v>369</v>
      </c>
      <c r="D836" s="1">
        <v>1923</v>
      </c>
      <c r="E836" s="11" t="s">
        <v>578</v>
      </c>
      <c r="F836" s="1" t="s">
        <v>62</v>
      </c>
      <c r="G836" s="1">
        <v>6600</v>
      </c>
      <c r="H836" s="1">
        <v>10</v>
      </c>
    </row>
    <row r="837" spans="1:8" hidden="1" x14ac:dyDescent="0.2">
      <c r="A837" s="27">
        <v>43503</v>
      </c>
      <c r="B837" s="60">
        <v>10</v>
      </c>
      <c r="C837" s="1" t="s">
        <v>362</v>
      </c>
      <c r="D837" s="1">
        <v>1957</v>
      </c>
      <c r="E837" s="11"/>
      <c r="F837" s="1" t="s">
        <v>69</v>
      </c>
      <c r="G837" s="1">
        <v>2500</v>
      </c>
      <c r="H837" s="1">
        <v>11</v>
      </c>
    </row>
    <row r="838" spans="1:8" hidden="1" x14ac:dyDescent="0.2">
      <c r="A838" s="27">
        <v>43503</v>
      </c>
      <c r="B838" s="60">
        <v>20</v>
      </c>
      <c r="C838" s="1" t="s">
        <v>362</v>
      </c>
      <c r="D838" s="1">
        <v>1949</v>
      </c>
      <c r="E838" s="11"/>
      <c r="F838" s="1" t="s">
        <v>67</v>
      </c>
      <c r="G838" s="1">
        <v>5500</v>
      </c>
      <c r="H838" s="1">
        <v>2</v>
      </c>
    </row>
    <row r="839" spans="1:8" hidden="1" x14ac:dyDescent="0.2">
      <c r="A839" s="27">
        <v>43503</v>
      </c>
      <c r="B839" s="60">
        <v>50</v>
      </c>
      <c r="C839" s="1" t="s">
        <v>362</v>
      </c>
      <c r="D839" s="1">
        <v>1975</v>
      </c>
      <c r="E839" s="11"/>
      <c r="F839" s="1" t="s">
        <v>191</v>
      </c>
      <c r="G839" s="1">
        <v>1700</v>
      </c>
      <c r="H839" s="1">
        <v>1</v>
      </c>
    </row>
    <row r="840" spans="1:8" hidden="1" x14ac:dyDescent="0.2">
      <c r="A840" s="27">
        <v>43503</v>
      </c>
      <c r="B840" s="60">
        <v>20</v>
      </c>
      <c r="C840" s="1" t="s">
        <v>362</v>
      </c>
      <c r="D840" s="1">
        <v>1975</v>
      </c>
      <c r="E840" s="11"/>
      <c r="F840" s="1" t="s">
        <v>64</v>
      </c>
      <c r="G840" s="1">
        <v>1200</v>
      </c>
      <c r="H840" s="1">
        <v>3</v>
      </c>
    </row>
    <row r="841" spans="1:8" hidden="1" x14ac:dyDescent="0.2">
      <c r="A841" s="27">
        <v>43503</v>
      </c>
      <c r="B841" s="60">
        <v>50</v>
      </c>
      <c r="C841" s="1" t="s">
        <v>362</v>
      </c>
      <c r="D841" s="1">
        <v>1986</v>
      </c>
      <c r="E841" s="11"/>
      <c r="F841" s="1" t="s">
        <v>69</v>
      </c>
      <c r="G841" s="1">
        <v>950</v>
      </c>
      <c r="H841" s="1">
        <v>5</v>
      </c>
    </row>
    <row r="842" spans="1:8" hidden="1" x14ac:dyDescent="0.2">
      <c r="A842" s="27">
        <v>43503</v>
      </c>
      <c r="B842" s="60">
        <v>500</v>
      </c>
      <c r="C842" s="1" t="s">
        <v>362</v>
      </c>
      <c r="D842" s="1">
        <v>1969</v>
      </c>
      <c r="E842" s="11"/>
      <c r="F842" s="1" t="s">
        <v>62</v>
      </c>
      <c r="G842" s="1">
        <v>4800</v>
      </c>
      <c r="H842" s="1">
        <v>9</v>
      </c>
    </row>
    <row r="843" spans="1:8" hidden="1" x14ac:dyDescent="0.2">
      <c r="A843" s="27">
        <v>43503</v>
      </c>
      <c r="B843" s="60">
        <v>5000</v>
      </c>
      <c r="C843" s="1" t="s">
        <v>362</v>
      </c>
      <c r="D843" s="1">
        <v>1990</v>
      </c>
      <c r="E843" s="11" t="s">
        <v>413</v>
      </c>
      <c r="F843" s="1" t="s">
        <v>67</v>
      </c>
      <c r="G843" s="1">
        <v>11000</v>
      </c>
      <c r="H843" s="1">
        <v>11</v>
      </c>
    </row>
    <row r="844" spans="1:8" hidden="1" x14ac:dyDescent="0.2">
      <c r="A844" s="27">
        <v>43503</v>
      </c>
      <c r="B844" s="60">
        <v>1000</v>
      </c>
      <c r="C844" s="1" t="s">
        <v>362</v>
      </c>
      <c r="D844" s="1">
        <v>1993</v>
      </c>
      <c r="E844" s="1" t="s">
        <v>983</v>
      </c>
      <c r="F844" s="1" t="s">
        <v>69</v>
      </c>
      <c r="G844" s="1">
        <v>9600</v>
      </c>
      <c r="H844" s="1">
        <v>12</v>
      </c>
    </row>
    <row r="845" spans="1:8" hidden="1" x14ac:dyDescent="0.2">
      <c r="A845" s="27">
        <v>43503</v>
      </c>
      <c r="B845" s="60">
        <v>1000</v>
      </c>
      <c r="C845" s="1" t="s">
        <v>362</v>
      </c>
      <c r="D845" s="1">
        <v>1983</v>
      </c>
      <c r="E845" s="1" t="s">
        <v>863</v>
      </c>
      <c r="F845" s="1" t="s">
        <v>62</v>
      </c>
      <c r="G845" s="1">
        <v>2500</v>
      </c>
      <c r="H845" s="1">
        <v>3</v>
      </c>
    </row>
    <row r="846" spans="1:8" hidden="1" x14ac:dyDescent="0.2">
      <c r="A846" s="27">
        <v>43503</v>
      </c>
      <c r="B846" s="60">
        <v>100</v>
      </c>
      <c r="C846" s="1" t="s">
        <v>362</v>
      </c>
      <c r="D846" s="1">
        <v>1947</v>
      </c>
      <c r="E846" s="11"/>
      <c r="F846" s="1" t="s">
        <v>67</v>
      </c>
      <c r="G846" s="1">
        <v>8800</v>
      </c>
      <c r="H846" s="1">
        <v>3</v>
      </c>
    </row>
    <row r="847" spans="1:8" hidden="1" x14ac:dyDescent="0.2">
      <c r="A847" s="27">
        <v>43503</v>
      </c>
      <c r="B847" s="60">
        <v>100</v>
      </c>
      <c r="C847" s="1" t="s">
        <v>362</v>
      </c>
      <c r="D847" s="1">
        <v>1968</v>
      </c>
      <c r="E847" s="1" t="s">
        <v>68</v>
      </c>
      <c r="F847" s="1" t="s">
        <v>395</v>
      </c>
      <c r="G847" s="1">
        <v>2050</v>
      </c>
      <c r="H847" s="1">
        <v>11</v>
      </c>
    </row>
    <row r="848" spans="1:8" hidden="1" x14ac:dyDescent="0.2">
      <c r="A848" s="27">
        <v>43503</v>
      </c>
      <c r="B848" s="60">
        <v>50</v>
      </c>
      <c r="C848" s="1" t="s">
        <v>362</v>
      </c>
      <c r="D848" s="1">
        <v>1989</v>
      </c>
      <c r="F848" s="1" t="s">
        <v>62</v>
      </c>
      <c r="G848" s="1">
        <v>500</v>
      </c>
      <c r="H848" s="1">
        <v>11</v>
      </c>
    </row>
    <row r="849" spans="1:8" hidden="1" x14ac:dyDescent="0.2">
      <c r="A849" s="27">
        <v>43507</v>
      </c>
      <c r="B849" s="60">
        <v>1</v>
      </c>
      <c r="C849" s="11" t="s">
        <v>362</v>
      </c>
      <c r="D849" s="1">
        <v>1848</v>
      </c>
      <c r="F849" s="11" t="s">
        <v>62</v>
      </c>
      <c r="G849" s="1">
        <v>21000</v>
      </c>
      <c r="H849" s="1">
        <v>3</v>
      </c>
    </row>
    <row r="850" spans="1:8" hidden="1" x14ac:dyDescent="0.2">
      <c r="A850" s="27">
        <v>43507</v>
      </c>
      <c r="B850" s="60">
        <v>2</v>
      </c>
      <c r="C850" s="11" t="s">
        <v>362</v>
      </c>
      <c r="D850" s="1">
        <v>1848</v>
      </c>
      <c r="F850" s="11" t="s">
        <v>719</v>
      </c>
      <c r="G850" s="1">
        <v>6700</v>
      </c>
      <c r="H850" s="1">
        <v>22</v>
      </c>
    </row>
    <row r="851" spans="1:8" hidden="1" x14ac:dyDescent="0.2">
      <c r="A851" s="27">
        <v>43507</v>
      </c>
      <c r="B851" s="60">
        <v>10</v>
      </c>
      <c r="C851" s="11" t="s">
        <v>362</v>
      </c>
      <c r="D851" s="1">
        <v>1848</v>
      </c>
      <c r="E851" s="1" t="s">
        <v>657</v>
      </c>
      <c r="F851" s="11" t="s">
        <v>719</v>
      </c>
      <c r="G851" s="1">
        <v>12000</v>
      </c>
      <c r="H851" s="1">
        <v>22</v>
      </c>
    </row>
    <row r="852" spans="1:8" hidden="1" x14ac:dyDescent="0.2">
      <c r="A852" s="27">
        <v>43507</v>
      </c>
      <c r="B852" s="60">
        <v>100</v>
      </c>
      <c r="C852" s="11" t="s">
        <v>362</v>
      </c>
      <c r="D852" s="1">
        <v>1848</v>
      </c>
      <c r="F852" s="11" t="s">
        <v>719</v>
      </c>
      <c r="G852" s="1">
        <v>21500</v>
      </c>
      <c r="H852" s="1">
        <v>4</v>
      </c>
    </row>
    <row r="853" spans="1:8" hidden="1" x14ac:dyDescent="0.2">
      <c r="A853" s="27">
        <v>43508</v>
      </c>
      <c r="B853" s="60">
        <v>100</v>
      </c>
      <c r="C853" s="11" t="s">
        <v>362</v>
      </c>
      <c r="D853" s="1">
        <v>1984</v>
      </c>
      <c r="F853" s="11" t="s">
        <v>67</v>
      </c>
      <c r="G853" s="1">
        <v>200</v>
      </c>
      <c r="H853" s="1">
        <v>7</v>
      </c>
    </row>
    <row r="854" spans="1:8" hidden="1" x14ac:dyDescent="0.2">
      <c r="A854" s="27">
        <v>43508</v>
      </c>
      <c r="B854" s="60">
        <v>500</v>
      </c>
      <c r="C854" s="11" t="s">
        <v>362</v>
      </c>
      <c r="D854" s="1">
        <v>1990</v>
      </c>
      <c r="F854" s="11" t="s">
        <v>67</v>
      </c>
      <c r="G854" s="1">
        <v>1100</v>
      </c>
      <c r="H854" s="1">
        <v>3</v>
      </c>
    </row>
    <row r="855" spans="1:8" hidden="1" x14ac:dyDescent="0.2">
      <c r="A855" s="27">
        <v>43509</v>
      </c>
      <c r="B855" s="60">
        <v>10</v>
      </c>
      <c r="C855" s="11" t="s">
        <v>362</v>
      </c>
      <c r="D855" s="1">
        <v>1949</v>
      </c>
      <c r="F855" s="11" t="s">
        <v>67</v>
      </c>
      <c r="G855" s="1">
        <v>1500</v>
      </c>
      <c r="H855" s="1">
        <v>3</v>
      </c>
    </row>
    <row r="856" spans="1:8" hidden="1" x14ac:dyDescent="0.2">
      <c r="A856" s="27">
        <v>43509</v>
      </c>
      <c r="B856" s="60">
        <v>100</v>
      </c>
      <c r="C856" s="11" t="s">
        <v>362</v>
      </c>
      <c r="D856" s="1">
        <v>1949</v>
      </c>
      <c r="F856" s="11" t="s">
        <v>67</v>
      </c>
      <c r="G856" s="1">
        <v>800</v>
      </c>
      <c r="H856" s="1">
        <v>1</v>
      </c>
    </row>
    <row r="857" spans="1:8" hidden="1" x14ac:dyDescent="0.2">
      <c r="A857" s="27">
        <v>43510</v>
      </c>
      <c r="B857" s="60">
        <v>100</v>
      </c>
      <c r="C857" s="11" t="s">
        <v>362</v>
      </c>
      <c r="D857" s="1">
        <v>1949</v>
      </c>
      <c r="F857" s="11" t="s">
        <v>67</v>
      </c>
      <c r="G857" s="1">
        <v>800</v>
      </c>
      <c r="H857" s="1">
        <v>0</v>
      </c>
    </row>
    <row r="858" spans="1:8" hidden="1" x14ac:dyDescent="0.2">
      <c r="A858" s="27">
        <v>43510</v>
      </c>
      <c r="B858" s="60">
        <v>100</v>
      </c>
      <c r="C858" s="11" t="s">
        <v>362</v>
      </c>
      <c r="D858" s="1">
        <v>1949</v>
      </c>
      <c r="F858" s="11" t="s">
        <v>67</v>
      </c>
      <c r="G858" s="1">
        <v>800</v>
      </c>
      <c r="H858" s="1">
        <v>0</v>
      </c>
    </row>
    <row r="859" spans="1:8" hidden="1" x14ac:dyDescent="0.2">
      <c r="A859" s="27">
        <v>43510</v>
      </c>
      <c r="B859" s="60">
        <v>10000</v>
      </c>
      <c r="C859" s="11" t="s">
        <v>371</v>
      </c>
      <c r="D859" s="1">
        <v>1945</v>
      </c>
      <c r="E859" s="11" t="s">
        <v>387</v>
      </c>
      <c r="F859" s="11" t="s">
        <v>62</v>
      </c>
      <c r="G859" s="1">
        <v>650</v>
      </c>
      <c r="H859" s="592">
        <v>5</v>
      </c>
    </row>
    <row r="860" spans="1:8" hidden="1" x14ac:dyDescent="0.2">
      <c r="A860" s="27">
        <v>43510</v>
      </c>
      <c r="B860" s="60">
        <v>1000000</v>
      </c>
      <c r="C860" s="11" t="s">
        <v>372</v>
      </c>
      <c r="D860" s="1">
        <v>1946</v>
      </c>
      <c r="F860" s="11" t="s">
        <v>67</v>
      </c>
      <c r="G860" s="1">
        <v>80</v>
      </c>
      <c r="H860" s="1">
        <v>2</v>
      </c>
    </row>
    <row r="861" spans="1:8" hidden="1" x14ac:dyDescent="0.2">
      <c r="A861" s="27">
        <v>43510</v>
      </c>
      <c r="B861" s="60">
        <v>1000000000</v>
      </c>
      <c r="C861" s="11" t="s">
        <v>372</v>
      </c>
      <c r="D861" s="1">
        <v>1946</v>
      </c>
      <c r="F861" s="11" t="s">
        <v>69</v>
      </c>
      <c r="G861" s="1">
        <v>1000</v>
      </c>
      <c r="H861" s="1">
        <v>2</v>
      </c>
    </row>
    <row r="862" spans="1:8" hidden="1" x14ac:dyDescent="0.2">
      <c r="A862" s="27">
        <v>43510</v>
      </c>
      <c r="B862" s="60">
        <v>1000000000</v>
      </c>
      <c r="C862" s="11" t="s">
        <v>372</v>
      </c>
      <c r="D862" s="1">
        <v>1946</v>
      </c>
      <c r="F862" s="11" t="s">
        <v>69</v>
      </c>
      <c r="G862" s="1">
        <v>1000</v>
      </c>
      <c r="H862" s="1">
        <v>0</v>
      </c>
    </row>
    <row r="863" spans="1:8" hidden="1" x14ac:dyDescent="0.2">
      <c r="A863" s="27">
        <v>43510</v>
      </c>
      <c r="B863" s="60">
        <v>100000</v>
      </c>
      <c r="C863" s="11" t="s">
        <v>373</v>
      </c>
      <c r="D863" s="1">
        <v>1946</v>
      </c>
      <c r="F863" s="11" t="s">
        <v>65</v>
      </c>
      <c r="G863" s="1">
        <v>1800</v>
      </c>
      <c r="H863" s="1">
        <v>3</v>
      </c>
    </row>
    <row r="864" spans="1:8" hidden="1" x14ac:dyDescent="0.2">
      <c r="A864" s="27">
        <v>43510</v>
      </c>
      <c r="B864" s="60">
        <v>10000</v>
      </c>
      <c r="C864" s="11" t="s">
        <v>373</v>
      </c>
      <c r="D864" s="1">
        <v>1946</v>
      </c>
      <c r="F864" s="11" t="s">
        <v>65</v>
      </c>
      <c r="G864" s="1">
        <v>900</v>
      </c>
      <c r="H864" s="1">
        <v>2</v>
      </c>
    </row>
    <row r="865" spans="1:9" hidden="1" x14ac:dyDescent="0.2">
      <c r="A865" s="27">
        <v>43510</v>
      </c>
      <c r="B865" s="60">
        <v>100000</v>
      </c>
      <c r="C865" s="11" t="s">
        <v>374</v>
      </c>
      <c r="D865" s="1">
        <v>1946</v>
      </c>
      <c r="E865" s="42" t="s">
        <v>419</v>
      </c>
      <c r="F865" s="11" t="s">
        <v>69</v>
      </c>
      <c r="G865" s="1">
        <v>700</v>
      </c>
      <c r="H865" s="251">
        <v>5</v>
      </c>
    </row>
    <row r="866" spans="1:9" hidden="1" x14ac:dyDescent="0.2">
      <c r="A866" s="27">
        <v>43510</v>
      </c>
      <c r="B866" s="60">
        <v>500000</v>
      </c>
      <c r="C866" s="11" t="s">
        <v>374</v>
      </c>
      <c r="D866" s="1">
        <v>1946</v>
      </c>
      <c r="F866" s="11" t="s">
        <v>69</v>
      </c>
      <c r="G866" s="1">
        <v>400</v>
      </c>
      <c r="H866" s="1">
        <v>4</v>
      </c>
    </row>
    <row r="867" spans="1:9" hidden="1" x14ac:dyDescent="0.2">
      <c r="A867" s="27">
        <v>43510</v>
      </c>
      <c r="B867" s="60">
        <v>500000</v>
      </c>
      <c r="C867" s="11" t="s">
        <v>374</v>
      </c>
      <c r="D867" s="1">
        <v>1946</v>
      </c>
      <c r="F867" s="11" t="s">
        <v>69</v>
      </c>
      <c r="G867" s="1">
        <v>400</v>
      </c>
      <c r="H867" s="1">
        <v>0</v>
      </c>
    </row>
    <row r="868" spans="1:9" hidden="1" x14ac:dyDescent="0.2">
      <c r="A868" s="27">
        <v>43510</v>
      </c>
      <c r="B868" s="60">
        <v>2</v>
      </c>
      <c r="C868" s="11" t="s">
        <v>371</v>
      </c>
      <c r="D868" s="1">
        <v>1944</v>
      </c>
      <c r="F868" s="11" t="s">
        <v>62</v>
      </c>
      <c r="G868" s="1">
        <v>550</v>
      </c>
      <c r="H868" s="1">
        <v>2</v>
      </c>
    </row>
    <row r="869" spans="1:9" hidden="1" x14ac:dyDescent="0.2">
      <c r="A869" s="27">
        <v>43511</v>
      </c>
      <c r="B869" s="60">
        <v>20</v>
      </c>
      <c r="C869" s="11" t="s">
        <v>362</v>
      </c>
      <c r="D869" s="1">
        <v>1975</v>
      </c>
      <c r="F869" s="11" t="s">
        <v>83</v>
      </c>
      <c r="G869" s="1">
        <v>600</v>
      </c>
      <c r="H869" s="1">
        <v>0</v>
      </c>
      <c r="I869" s="11"/>
    </row>
    <row r="870" spans="1:9" hidden="1" x14ac:dyDescent="0.2">
      <c r="A870" s="27">
        <v>43511</v>
      </c>
      <c r="B870" s="60">
        <v>100</v>
      </c>
      <c r="C870" s="11" t="s">
        <v>362</v>
      </c>
      <c r="D870" s="1">
        <v>1968</v>
      </c>
      <c r="E870" s="1" t="s">
        <v>898</v>
      </c>
      <c r="F870" s="11" t="s">
        <v>89</v>
      </c>
      <c r="G870" s="1">
        <v>850</v>
      </c>
      <c r="H870" s="1">
        <v>6</v>
      </c>
    </row>
    <row r="871" spans="1:9" hidden="1" x14ac:dyDescent="0.2">
      <c r="A871" s="27">
        <v>43512</v>
      </c>
      <c r="B871" s="60">
        <v>10</v>
      </c>
      <c r="C871" s="11" t="s">
        <v>362</v>
      </c>
      <c r="D871" s="1">
        <v>1962</v>
      </c>
      <c r="F871" s="11" t="s">
        <v>64</v>
      </c>
      <c r="G871" s="1">
        <v>1150</v>
      </c>
      <c r="H871" s="1">
        <v>7</v>
      </c>
    </row>
    <row r="872" spans="1:9" hidden="1" x14ac:dyDescent="0.2">
      <c r="A872" s="27">
        <v>43512</v>
      </c>
      <c r="B872" s="60">
        <v>20</v>
      </c>
      <c r="C872" s="11" t="s">
        <v>362</v>
      </c>
      <c r="D872" s="1">
        <v>1975</v>
      </c>
      <c r="F872" s="11" t="s">
        <v>83</v>
      </c>
      <c r="G872" s="1">
        <v>600</v>
      </c>
      <c r="H872" s="1">
        <v>0</v>
      </c>
    </row>
    <row r="873" spans="1:9" hidden="1" x14ac:dyDescent="0.2">
      <c r="A873" s="27">
        <v>43512</v>
      </c>
      <c r="B873" s="60">
        <v>50</v>
      </c>
      <c r="C873" s="11" t="s">
        <v>362</v>
      </c>
      <c r="D873" s="1">
        <v>1983</v>
      </c>
      <c r="F873" s="11" t="s">
        <v>69</v>
      </c>
      <c r="G873" s="1">
        <v>900</v>
      </c>
      <c r="H873" s="1">
        <v>0</v>
      </c>
    </row>
    <row r="874" spans="1:9" hidden="1" x14ac:dyDescent="0.2">
      <c r="A874" s="27">
        <v>43512</v>
      </c>
      <c r="B874" s="60">
        <v>100</v>
      </c>
      <c r="C874" s="11" t="s">
        <v>362</v>
      </c>
      <c r="D874" s="1">
        <v>1949</v>
      </c>
      <c r="F874" s="11" t="s">
        <v>67</v>
      </c>
      <c r="G874" s="1">
        <v>800</v>
      </c>
      <c r="H874" s="1">
        <v>0</v>
      </c>
    </row>
    <row r="875" spans="1:9" hidden="1" x14ac:dyDescent="0.2">
      <c r="A875" s="27">
        <v>43512</v>
      </c>
      <c r="B875" s="60">
        <v>200</v>
      </c>
      <c r="C875" s="11" t="s">
        <v>362</v>
      </c>
      <c r="D875" s="1">
        <v>1998</v>
      </c>
      <c r="F875" s="11" t="s">
        <v>67</v>
      </c>
      <c r="G875" s="1">
        <v>600</v>
      </c>
      <c r="H875" s="1">
        <v>12</v>
      </c>
    </row>
    <row r="876" spans="1:9" hidden="1" x14ac:dyDescent="0.2">
      <c r="A876" s="27">
        <v>43512</v>
      </c>
      <c r="B876" s="60">
        <v>1000</v>
      </c>
      <c r="C876" s="11" t="s">
        <v>362</v>
      </c>
      <c r="D876" s="1">
        <v>1983</v>
      </c>
      <c r="E876" s="1" t="s">
        <v>863</v>
      </c>
      <c r="F876" s="11" t="s">
        <v>67</v>
      </c>
      <c r="G876" s="1">
        <v>2300</v>
      </c>
      <c r="H876" s="1">
        <v>0</v>
      </c>
    </row>
    <row r="877" spans="1:9" hidden="1" x14ac:dyDescent="0.2">
      <c r="A877" s="27">
        <v>43518</v>
      </c>
      <c r="B877" s="60">
        <v>20</v>
      </c>
      <c r="C877" s="11" t="s">
        <v>375</v>
      </c>
      <c r="D877" s="1">
        <v>1920</v>
      </c>
      <c r="F877" s="11" t="s">
        <v>69</v>
      </c>
      <c r="G877" s="1">
        <v>800</v>
      </c>
      <c r="H877" s="1">
        <v>2</v>
      </c>
    </row>
    <row r="878" spans="1:9" hidden="1" x14ac:dyDescent="0.2">
      <c r="A878" s="27">
        <v>43518</v>
      </c>
      <c r="B878" s="60">
        <v>2</v>
      </c>
      <c r="C878" s="11" t="s">
        <v>369</v>
      </c>
      <c r="D878" s="1">
        <v>1920</v>
      </c>
      <c r="E878" s="11" t="s">
        <v>391</v>
      </c>
      <c r="F878" s="11" t="s">
        <v>62</v>
      </c>
      <c r="G878" s="1">
        <v>300</v>
      </c>
      <c r="H878" s="1">
        <v>8</v>
      </c>
    </row>
    <row r="879" spans="1:9" hidden="1" x14ac:dyDescent="0.2">
      <c r="A879" s="27">
        <v>43518</v>
      </c>
      <c r="B879" s="60">
        <v>20</v>
      </c>
      <c r="C879" s="11" t="s">
        <v>369</v>
      </c>
      <c r="D879" s="1">
        <v>1913</v>
      </c>
      <c r="E879" s="11" t="s">
        <v>1132</v>
      </c>
      <c r="F879" s="11" t="s">
        <v>191</v>
      </c>
      <c r="G879" s="1">
        <v>2900</v>
      </c>
      <c r="H879" s="1">
        <v>5</v>
      </c>
    </row>
    <row r="880" spans="1:9" hidden="1" x14ac:dyDescent="0.2">
      <c r="A880" s="27">
        <v>43518</v>
      </c>
      <c r="B880" s="60">
        <v>20</v>
      </c>
      <c r="C880" s="11" t="s">
        <v>369</v>
      </c>
      <c r="D880" s="1">
        <v>1919</v>
      </c>
      <c r="E880" s="5">
        <v>42931</v>
      </c>
      <c r="F880" s="11" t="s">
        <v>89</v>
      </c>
      <c r="G880" s="1">
        <v>2300</v>
      </c>
      <c r="H880" s="1">
        <v>3</v>
      </c>
    </row>
    <row r="881" spans="1:8" hidden="1" x14ac:dyDescent="0.2">
      <c r="A881" s="27">
        <v>43518</v>
      </c>
      <c r="B881" s="60">
        <v>20</v>
      </c>
      <c r="C881" s="11" t="s">
        <v>369</v>
      </c>
      <c r="D881" s="1">
        <v>1920</v>
      </c>
      <c r="E881" s="11" t="s">
        <v>586</v>
      </c>
      <c r="F881" s="11" t="s">
        <v>62</v>
      </c>
      <c r="G881" s="1">
        <v>1800</v>
      </c>
      <c r="H881" s="1">
        <v>7</v>
      </c>
    </row>
    <row r="882" spans="1:8" hidden="1" x14ac:dyDescent="0.2">
      <c r="A882" s="27">
        <v>43518</v>
      </c>
      <c r="B882" s="60">
        <v>1000</v>
      </c>
      <c r="C882" s="11" t="s">
        <v>369</v>
      </c>
      <c r="D882" s="1">
        <v>1902</v>
      </c>
      <c r="F882" s="11" t="s">
        <v>69</v>
      </c>
      <c r="G882" s="1">
        <v>6900</v>
      </c>
      <c r="H882" s="1">
        <v>0</v>
      </c>
    </row>
    <row r="883" spans="1:8" hidden="1" x14ac:dyDescent="0.2">
      <c r="A883" s="27">
        <v>43518</v>
      </c>
      <c r="B883" s="60">
        <v>2</v>
      </c>
      <c r="C883" s="11" t="s">
        <v>371</v>
      </c>
      <c r="D883" s="1">
        <v>1944</v>
      </c>
      <c r="F883" s="11" t="s">
        <v>67</v>
      </c>
      <c r="G883" s="1">
        <v>300</v>
      </c>
      <c r="H883" s="1">
        <v>0</v>
      </c>
    </row>
    <row r="884" spans="1:8" hidden="1" x14ac:dyDescent="0.2">
      <c r="A884" s="27">
        <v>43518</v>
      </c>
      <c r="B884" s="60">
        <v>50</v>
      </c>
      <c r="C884" s="11" t="s">
        <v>371</v>
      </c>
      <c r="D884" s="1">
        <v>1945</v>
      </c>
      <c r="F884" s="11" t="s">
        <v>62</v>
      </c>
      <c r="G884" s="1">
        <v>1700</v>
      </c>
      <c r="H884" s="1">
        <v>4</v>
      </c>
    </row>
    <row r="885" spans="1:8" hidden="1" x14ac:dyDescent="0.2">
      <c r="A885" s="27">
        <v>43518</v>
      </c>
      <c r="B885" s="60">
        <v>100</v>
      </c>
      <c r="C885" s="11" t="s">
        <v>371</v>
      </c>
      <c r="D885" s="1">
        <v>1930</v>
      </c>
      <c r="F885" s="11" t="s">
        <v>65</v>
      </c>
      <c r="G885" s="1">
        <v>800</v>
      </c>
      <c r="H885" s="1">
        <v>3</v>
      </c>
    </row>
    <row r="886" spans="1:8" hidden="1" x14ac:dyDescent="0.2">
      <c r="A886" s="27">
        <v>43518</v>
      </c>
      <c r="B886" s="41" t="s">
        <v>995</v>
      </c>
      <c r="C886" s="11" t="s">
        <v>362</v>
      </c>
      <c r="D886" s="1" t="s">
        <v>533</v>
      </c>
      <c r="F886" s="11" t="s">
        <v>83</v>
      </c>
      <c r="G886" s="1">
        <v>5200</v>
      </c>
      <c r="H886" s="1">
        <v>3</v>
      </c>
    </row>
    <row r="887" spans="1:8" hidden="1" x14ac:dyDescent="0.2">
      <c r="A887" s="27">
        <v>43518</v>
      </c>
      <c r="B887" s="60">
        <v>100</v>
      </c>
      <c r="C887" s="11" t="s">
        <v>362</v>
      </c>
      <c r="D887" s="1">
        <v>1949</v>
      </c>
      <c r="F887" s="11" t="s">
        <v>67</v>
      </c>
      <c r="G887" s="1">
        <v>800</v>
      </c>
      <c r="H887" s="1">
        <v>0</v>
      </c>
    </row>
    <row r="888" spans="1:8" hidden="1" x14ac:dyDescent="0.2">
      <c r="A888" s="27">
        <v>43518</v>
      </c>
      <c r="B888" s="60">
        <v>5000</v>
      </c>
      <c r="C888" s="11" t="s">
        <v>362</v>
      </c>
      <c r="D888" s="1">
        <v>1992</v>
      </c>
      <c r="F888" s="11" t="s">
        <v>67</v>
      </c>
      <c r="G888" s="1">
        <v>9600</v>
      </c>
      <c r="H888" s="1">
        <v>9</v>
      </c>
    </row>
    <row r="889" spans="1:8" hidden="1" x14ac:dyDescent="0.2">
      <c r="A889" s="27">
        <v>43523</v>
      </c>
      <c r="B889" s="60" t="s">
        <v>145</v>
      </c>
      <c r="C889" s="595" t="s">
        <v>583</v>
      </c>
      <c r="D889" s="1">
        <v>1920</v>
      </c>
      <c r="F889" s="1" t="s">
        <v>69</v>
      </c>
      <c r="G889" s="1">
        <v>900</v>
      </c>
      <c r="H889" s="1">
        <v>3</v>
      </c>
    </row>
    <row r="890" spans="1:8" hidden="1" x14ac:dyDescent="0.2">
      <c r="A890" s="27">
        <v>43523</v>
      </c>
      <c r="B890" s="60" t="s">
        <v>166</v>
      </c>
      <c r="C890" s="595" t="s">
        <v>583</v>
      </c>
      <c r="D890" s="1" t="s">
        <v>1227</v>
      </c>
      <c r="F890" s="1" t="s">
        <v>397</v>
      </c>
      <c r="G890" s="1">
        <v>50</v>
      </c>
    </row>
    <row r="891" spans="1:8" hidden="1" x14ac:dyDescent="0.2">
      <c r="A891" s="27">
        <v>43523</v>
      </c>
      <c r="B891" s="60">
        <v>20</v>
      </c>
      <c r="C891" s="1" t="s">
        <v>375</v>
      </c>
      <c r="D891" s="1">
        <v>1920</v>
      </c>
      <c r="F891" s="1" t="s">
        <v>69</v>
      </c>
      <c r="G891" s="1">
        <v>800</v>
      </c>
      <c r="H891" s="1">
        <v>0</v>
      </c>
    </row>
    <row r="892" spans="1:8" hidden="1" x14ac:dyDescent="0.2">
      <c r="A892" s="27">
        <v>43523</v>
      </c>
      <c r="B892" s="60">
        <v>100</v>
      </c>
      <c r="C892" s="1" t="s">
        <v>369</v>
      </c>
      <c r="D892" s="1">
        <v>1912</v>
      </c>
      <c r="F892" s="1" t="s">
        <v>67</v>
      </c>
      <c r="G892" s="1">
        <v>600</v>
      </c>
      <c r="H892" s="1">
        <v>6</v>
      </c>
    </row>
    <row r="893" spans="1:8" hidden="1" x14ac:dyDescent="0.2">
      <c r="A893" s="27">
        <v>43523</v>
      </c>
      <c r="B893" s="41" t="s">
        <v>974</v>
      </c>
      <c r="C893" s="1" t="s">
        <v>362</v>
      </c>
      <c r="D893" s="1" t="s">
        <v>533</v>
      </c>
      <c r="F893" s="1" t="s">
        <v>1226</v>
      </c>
      <c r="G893" s="1">
        <v>3200</v>
      </c>
      <c r="H893" s="1">
        <v>0</v>
      </c>
    </row>
    <row r="894" spans="1:8" hidden="1" x14ac:dyDescent="0.2">
      <c r="A894" s="27">
        <v>43523</v>
      </c>
      <c r="B894" s="60">
        <v>2</v>
      </c>
      <c r="C894" s="1" t="s">
        <v>371</v>
      </c>
      <c r="D894" s="1">
        <v>1944</v>
      </c>
      <c r="F894" s="1" t="s">
        <v>67</v>
      </c>
      <c r="G894" s="1">
        <v>300</v>
      </c>
      <c r="H894" s="1">
        <v>9</v>
      </c>
    </row>
    <row r="895" spans="1:8" hidden="1" x14ac:dyDescent="0.2">
      <c r="A895" s="27">
        <v>43523</v>
      </c>
      <c r="B895" s="60">
        <v>100</v>
      </c>
      <c r="C895" s="1" t="s">
        <v>371</v>
      </c>
      <c r="D895" s="1">
        <v>1945</v>
      </c>
      <c r="F895" s="1" t="s">
        <v>62</v>
      </c>
      <c r="G895" s="1">
        <v>650</v>
      </c>
      <c r="H895" s="1">
        <v>4</v>
      </c>
    </row>
    <row r="896" spans="1:8" hidden="1" x14ac:dyDescent="0.2">
      <c r="A896" s="27">
        <v>43523</v>
      </c>
      <c r="B896" s="60">
        <v>1000000</v>
      </c>
      <c r="C896" s="1" t="s">
        <v>371</v>
      </c>
      <c r="D896" s="1">
        <v>1945</v>
      </c>
      <c r="F896" s="1" t="s">
        <v>67</v>
      </c>
      <c r="G896" s="1">
        <v>150</v>
      </c>
      <c r="H896" s="1">
        <v>3</v>
      </c>
    </row>
    <row r="897" spans="1:11" hidden="1" x14ac:dyDescent="0.2">
      <c r="A897" s="27">
        <v>43523</v>
      </c>
      <c r="B897" s="60">
        <v>10000000</v>
      </c>
      <c r="C897" s="1" t="s">
        <v>372</v>
      </c>
      <c r="D897" s="1">
        <v>1946</v>
      </c>
      <c r="F897" s="1" t="s">
        <v>67</v>
      </c>
      <c r="G897" s="1">
        <v>400</v>
      </c>
      <c r="H897" s="1">
        <v>6</v>
      </c>
    </row>
    <row r="898" spans="1:11" hidden="1" x14ac:dyDescent="0.2">
      <c r="A898" s="27">
        <v>43523</v>
      </c>
      <c r="B898" s="60">
        <v>50000</v>
      </c>
      <c r="C898" s="1" t="s">
        <v>374</v>
      </c>
      <c r="D898" s="1">
        <v>1946</v>
      </c>
      <c r="E898" s="1" t="s">
        <v>406</v>
      </c>
      <c r="F898" s="1" t="s">
        <v>69</v>
      </c>
      <c r="G898" s="1">
        <v>350</v>
      </c>
      <c r="H898" s="1">
        <v>2</v>
      </c>
    </row>
    <row r="899" spans="1:11" hidden="1" x14ac:dyDescent="0.2">
      <c r="A899" s="27">
        <v>43523</v>
      </c>
      <c r="B899" s="60">
        <v>10000000</v>
      </c>
      <c r="C899" s="1" t="s">
        <v>374</v>
      </c>
      <c r="D899" s="1">
        <v>1946</v>
      </c>
      <c r="F899" s="1" t="s">
        <v>89</v>
      </c>
      <c r="G899" s="1">
        <v>300</v>
      </c>
      <c r="H899" s="1">
        <v>7</v>
      </c>
    </row>
    <row r="900" spans="1:11" hidden="1" x14ac:dyDescent="0.2">
      <c r="A900" s="27">
        <v>43524</v>
      </c>
      <c r="B900" s="60">
        <v>10</v>
      </c>
      <c r="C900" s="1" t="s">
        <v>362</v>
      </c>
      <c r="D900" s="1">
        <v>1949</v>
      </c>
      <c r="F900" s="1" t="s">
        <v>67</v>
      </c>
      <c r="G900" s="1">
        <v>1500</v>
      </c>
      <c r="H900" s="1">
        <v>0</v>
      </c>
    </row>
    <row r="901" spans="1:11" hidden="1" x14ac:dyDescent="0.2">
      <c r="A901" s="27">
        <v>43524</v>
      </c>
      <c r="B901" s="60">
        <v>500</v>
      </c>
      <c r="C901" s="1" t="s">
        <v>362</v>
      </c>
      <c r="D901" s="1">
        <v>1980</v>
      </c>
      <c r="F901" s="1" t="s">
        <v>67</v>
      </c>
      <c r="G901" s="1">
        <v>1800</v>
      </c>
      <c r="H901" s="1">
        <v>3</v>
      </c>
    </row>
    <row r="902" spans="1:11" hidden="1" x14ac:dyDescent="0.2">
      <c r="A902" s="27">
        <v>43524</v>
      </c>
      <c r="B902" s="60">
        <v>1000</v>
      </c>
      <c r="C902" s="1" t="s">
        <v>362</v>
      </c>
      <c r="D902" s="1">
        <v>1983</v>
      </c>
      <c r="E902" s="8" t="s">
        <v>803</v>
      </c>
      <c r="F902" s="1" t="s">
        <v>83</v>
      </c>
      <c r="G902" s="1">
        <v>2300</v>
      </c>
      <c r="H902" s="1">
        <v>8</v>
      </c>
    </row>
    <row r="903" spans="1:11" hidden="1" x14ac:dyDescent="0.2">
      <c r="A903" s="27">
        <v>43524</v>
      </c>
      <c r="B903" s="60">
        <v>100</v>
      </c>
      <c r="C903" s="1" t="s">
        <v>371</v>
      </c>
      <c r="D903" s="1">
        <v>1930</v>
      </c>
      <c r="E903" s="1" t="s">
        <v>938</v>
      </c>
      <c r="F903" s="1" t="s">
        <v>64</v>
      </c>
      <c r="G903" s="1">
        <v>2600</v>
      </c>
      <c r="H903" s="1">
        <v>0</v>
      </c>
    </row>
    <row r="904" spans="1:11" hidden="1" x14ac:dyDescent="0.2">
      <c r="A904" s="27" t="s">
        <v>1229</v>
      </c>
      <c r="B904" s="60">
        <v>20</v>
      </c>
      <c r="C904" s="1" t="s">
        <v>362</v>
      </c>
      <c r="D904" s="1">
        <v>1980</v>
      </c>
      <c r="F904" s="1" t="s">
        <v>65</v>
      </c>
      <c r="G904" s="1">
        <v>950</v>
      </c>
      <c r="H904" s="1">
        <v>6</v>
      </c>
    </row>
    <row r="905" spans="1:11" hidden="1" x14ac:dyDescent="0.2">
      <c r="A905" s="27">
        <v>43535</v>
      </c>
      <c r="B905" s="60">
        <v>200</v>
      </c>
      <c r="C905" s="1" t="s">
        <v>362</v>
      </c>
      <c r="D905" s="1">
        <v>2003</v>
      </c>
      <c r="F905" s="11" t="s">
        <v>67</v>
      </c>
      <c r="G905" s="1">
        <v>500</v>
      </c>
      <c r="H905" s="1">
        <v>2</v>
      </c>
    </row>
    <row r="906" spans="1:11" hidden="1" x14ac:dyDescent="0.2">
      <c r="A906" s="27">
        <v>43535</v>
      </c>
      <c r="B906" s="60">
        <v>500</v>
      </c>
      <c r="C906" s="1" t="s">
        <v>362</v>
      </c>
      <c r="D906" s="1">
        <v>1969</v>
      </c>
      <c r="F906" s="11" t="s">
        <v>83</v>
      </c>
      <c r="G906" s="1">
        <v>3600</v>
      </c>
      <c r="H906" s="1">
        <v>1</v>
      </c>
      <c r="I906" s="11"/>
    </row>
    <row r="907" spans="1:11" hidden="1" x14ac:dyDescent="0.2">
      <c r="A907" s="27">
        <v>43535</v>
      </c>
      <c r="B907" s="60">
        <v>1000</v>
      </c>
      <c r="C907" s="1" t="s">
        <v>362</v>
      </c>
      <c r="D907" s="1">
        <v>1983</v>
      </c>
      <c r="E907" s="8" t="s">
        <v>803</v>
      </c>
      <c r="F907" s="11" t="s">
        <v>62</v>
      </c>
      <c r="G907" s="1">
        <v>2300</v>
      </c>
      <c r="H907" s="1">
        <v>0</v>
      </c>
      <c r="I907" s="11"/>
    </row>
    <row r="908" spans="1:11" hidden="1" x14ac:dyDescent="0.2">
      <c r="A908" s="27">
        <v>43535</v>
      </c>
      <c r="B908" s="62" t="s">
        <v>1230</v>
      </c>
      <c r="C908" s="1" t="s">
        <v>362</v>
      </c>
      <c r="D908" s="1" t="s">
        <v>533</v>
      </c>
      <c r="F908" s="11" t="s">
        <v>1231</v>
      </c>
      <c r="G908" s="1">
        <v>1150</v>
      </c>
      <c r="H908" s="1">
        <v>0</v>
      </c>
      <c r="I908" s="11"/>
      <c r="J908" s="19"/>
    </row>
    <row r="909" spans="1:11" hidden="1" x14ac:dyDescent="0.2">
      <c r="A909" s="27">
        <v>43536</v>
      </c>
      <c r="B909" s="62" t="s">
        <v>1230</v>
      </c>
      <c r="C909" s="1" t="s">
        <v>362</v>
      </c>
      <c r="D909" s="1" t="s">
        <v>533</v>
      </c>
      <c r="F909" s="11" t="s">
        <v>1231</v>
      </c>
      <c r="G909" s="1">
        <v>1150</v>
      </c>
      <c r="H909" s="1">
        <v>0</v>
      </c>
      <c r="K909" s="19"/>
    </row>
    <row r="910" spans="1:11" hidden="1" x14ac:dyDescent="0.2">
      <c r="A910" s="27">
        <v>43540</v>
      </c>
      <c r="B910" s="60">
        <v>500000</v>
      </c>
      <c r="C910" s="1" t="s">
        <v>374</v>
      </c>
      <c r="D910" s="1">
        <v>1946</v>
      </c>
      <c r="E910" s="1" t="s">
        <v>531</v>
      </c>
      <c r="F910" s="1" t="s">
        <v>191</v>
      </c>
      <c r="G910" s="1">
        <v>2300</v>
      </c>
      <c r="H910" s="1">
        <v>6.5</v>
      </c>
    </row>
    <row r="911" spans="1:11" hidden="1" x14ac:dyDescent="0.2">
      <c r="A911" s="27">
        <v>43540</v>
      </c>
      <c r="B911" s="60">
        <v>100000</v>
      </c>
      <c r="C911" s="1" t="s">
        <v>373</v>
      </c>
      <c r="D911" s="1">
        <v>1946</v>
      </c>
      <c r="F911" s="1" t="s">
        <v>64</v>
      </c>
      <c r="G911" s="1">
        <v>2250</v>
      </c>
      <c r="H911" s="1">
        <v>1</v>
      </c>
    </row>
    <row r="912" spans="1:11" hidden="1" x14ac:dyDescent="0.2">
      <c r="A912" s="27">
        <v>43548</v>
      </c>
      <c r="B912" s="60">
        <v>1000000000</v>
      </c>
      <c r="C912" s="1" t="s">
        <v>371</v>
      </c>
      <c r="D912" s="1">
        <v>1945</v>
      </c>
      <c r="E912" s="1" t="s">
        <v>1258</v>
      </c>
      <c r="F912" s="1" t="s">
        <v>69</v>
      </c>
      <c r="G912" s="1">
        <v>2600</v>
      </c>
      <c r="H912" s="1">
        <v>3</v>
      </c>
    </row>
    <row r="913" spans="1:10" ht="16.5" hidden="1" x14ac:dyDescent="0.25">
      <c r="A913" s="27">
        <v>43552</v>
      </c>
      <c r="B913" s="60" t="s">
        <v>1230</v>
      </c>
      <c r="C913" s="1" t="s">
        <v>362</v>
      </c>
      <c r="D913" s="1" t="s">
        <v>533</v>
      </c>
      <c r="F913" s="1" t="s">
        <v>67</v>
      </c>
      <c r="G913" s="1">
        <v>1700</v>
      </c>
      <c r="H913" s="1">
        <v>0.5</v>
      </c>
      <c r="I913" s="17">
        <v>230930</v>
      </c>
      <c r="J913" s="1">
        <v>20</v>
      </c>
    </row>
    <row r="914" spans="1:10" hidden="1" x14ac:dyDescent="0.2">
      <c r="A914" s="27">
        <v>43561</v>
      </c>
      <c r="B914" s="60">
        <v>10</v>
      </c>
      <c r="C914" s="1" t="s">
        <v>371</v>
      </c>
      <c r="D914" s="1">
        <v>1944</v>
      </c>
      <c r="F914" s="1" t="s">
        <v>65</v>
      </c>
      <c r="G914" s="1">
        <v>3600</v>
      </c>
      <c r="H914" s="1">
        <v>5</v>
      </c>
    </row>
    <row r="915" spans="1:10" hidden="1" x14ac:dyDescent="0.2">
      <c r="A915" s="27">
        <v>43561</v>
      </c>
      <c r="B915" s="60">
        <v>50</v>
      </c>
      <c r="C915" s="1" t="s">
        <v>371</v>
      </c>
      <c r="D915" s="1">
        <v>1945</v>
      </c>
      <c r="F915" s="1" t="s">
        <v>62</v>
      </c>
      <c r="G915" s="1">
        <v>1700</v>
      </c>
      <c r="H915" s="1">
        <v>1</v>
      </c>
    </row>
    <row r="916" spans="1:10" x14ac:dyDescent="0.2">
      <c r="A916" s="27">
        <v>43561</v>
      </c>
      <c r="B916" s="60">
        <v>1000000</v>
      </c>
      <c r="C916" s="1" t="s">
        <v>374</v>
      </c>
      <c r="D916" s="1">
        <v>1946</v>
      </c>
      <c r="E916" s="42" t="s">
        <v>1283</v>
      </c>
      <c r="F916" s="1" t="s">
        <v>69</v>
      </c>
      <c r="G916" s="1">
        <v>1300</v>
      </c>
      <c r="H916" s="1">
        <v>0</v>
      </c>
    </row>
    <row r="917" spans="1:10" hidden="1" x14ac:dyDescent="0.2">
      <c r="A917" s="27">
        <v>43562</v>
      </c>
      <c r="B917" s="60">
        <v>100</v>
      </c>
      <c r="C917" s="1" t="s">
        <v>369</v>
      </c>
      <c r="D917" s="1">
        <v>1923</v>
      </c>
      <c r="E917" s="42"/>
      <c r="F917" s="1" t="s">
        <v>64</v>
      </c>
      <c r="G917" s="1">
        <v>1800</v>
      </c>
      <c r="H917" s="1">
        <v>0</v>
      </c>
    </row>
    <row r="918" spans="1:10" hidden="1" x14ac:dyDescent="0.2">
      <c r="A918" s="27">
        <v>43562</v>
      </c>
      <c r="B918" s="60">
        <v>100000000</v>
      </c>
      <c r="C918" s="1" t="s">
        <v>372</v>
      </c>
      <c r="D918" s="1">
        <v>1946</v>
      </c>
      <c r="F918" s="1" t="s">
        <v>395</v>
      </c>
      <c r="G918" s="1">
        <v>1050</v>
      </c>
      <c r="H918" s="1">
        <v>0</v>
      </c>
    </row>
    <row r="919" spans="1:10" hidden="1" x14ac:dyDescent="0.2">
      <c r="A919" s="27">
        <v>43562</v>
      </c>
      <c r="B919" s="60">
        <v>1000000000</v>
      </c>
      <c r="C919" s="1" t="s">
        <v>372</v>
      </c>
      <c r="D919" s="1">
        <v>1946</v>
      </c>
      <c r="F919" s="1" t="s">
        <v>69</v>
      </c>
      <c r="G919" s="1">
        <v>1000</v>
      </c>
      <c r="H919" s="1">
        <v>2</v>
      </c>
    </row>
    <row r="920" spans="1:10" hidden="1" x14ac:dyDescent="0.2">
      <c r="A920" s="27">
        <v>43562</v>
      </c>
      <c r="B920" s="60">
        <v>10000</v>
      </c>
      <c r="C920" s="1" t="s">
        <v>373</v>
      </c>
      <c r="D920" s="1">
        <v>1946</v>
      </c>
      <c r="F920" s="1" t="s">
        <v>65</v>
      </c>
      <c r="G920" s="1">
        <v>900</v>
      </c>
      <c r="H920" s="1">
        <v>2</v>
      </c>
    </row>
    <row r="921" spans="1:10" hidden="1" x14ac:dyDescent="0.2">
      <c r="A921" s="27">
        <v>43562</v>
      </c>
      <c r="B921" s="60">
        <v>100000</v>
      </c>
      <c r="C921" s="1" t="s">
        <v>373</v>
      </c>
      <c r="D921" s="1">
        <v>1946</v>
      </c>
      <c r="F921" s="1" t="s">
        <v>65</v>
      </c>
      <c r="G921" s="1">
        <v>1800</v>
      </c>
      <c r="H921" s="1">
        <v>1</v>
      </c>
    </row>
    <row r="922" spans="1:10" hidden="1" x14ac:dyDescent="0.2">
      <c r="A922" s="27">
        <v>43562</v>
      </c>
      <c r="B922" s="60">
        <v>1000000</v>
      </c>
      <c r="C922" s="1" t="s">
        <v>373</v>
      </c>
      <c r="D922" s="1">
        <v>1946</v>
      </c>
      <c r="F922" s="1" t="s">
        <v>64</v>
      </c>
      <c r="G922" s="1">
        <v>1800</v>
      </c>
      <c r="H922" s="1">
        <v>1</v>
      </c>
    </row>
    <row r="923" spans="1:10" hidden="1" x14ac:dyDescent="0.2">
      <c r="A923" s="27">
        <v>43562</v>
      </c>
      <c r="B923" s="60">
        <v>10000000</v>
      </c>
      <c r="C923" s="1" t="s">
        <v>373</v>
      </c>
      <c r="D923" s="1">
        <v>1946</v>
      </c>
      <c r="F923" s="1" t="s">
        <v>64</v>
      </c>
      <c r="G923" s="1">
        <v>6650</v>
      </c>
      <c r="H923" s="1">
        <v>2</v>
      </c>
    </row>
    <row r="924" spans="1:10" hidden="1" x14ac:dyDescent="0.2">
      <c r="A924" s="27">
        <v>43562</v>
      </c>
      <c r="B924" s="60">
        <v>100000000</v>
      </c>
      <c r="C924" s="1" t="s">
        <v>373</v>
      </c>
      <c r="D924" s="1">
        <v>1946</v>
      </c>
      <c r="F924" s="1" t="s">
        <v>64</v>
      </c>
      <c r="G924" s="1">
        <v>18000</v>
      </c>
      <c r="H924" s="1">
        <v>2</v>
      </c>
    </row>
    <row r="925" spans="1:10" hidden="1" x14ac:dyDescent="0.2">
      <c r="A925" s="27">
        <v>43564</v>
      </c>
      <c r="B925" s="60">
        <v>5</v>
      </c>
      <c r="C925" s="1" t="s">
        <v>362</v>
      </c>
      <c r="D925" s="1">
        <v>1848</v>
      </c>
      <c r="E925" s="1" t="s">
        <v>1296</v>
      </c>
      <c r="F925" s="1" t="s">
        <v>89</v>
      </c>
      <c r="G925" s="1">
        <v>1600</v>
      </c>
      <c r="H925" s="1">
        <v>0</v>
      </c>
    </row>
    <row r="926" spans="1:10" hidden="1" x14ac:dyDescent="0.2">
      <c r="A926" s="27">
        <v>43564</v>
      </c>
      <c r="B926" s="60">
        <v>30</v>
      </c>
      <c r="C926" s="1" t="s">
        <v>360</v>
      </c>
      <c r="D926" s="1">
        <v>1849</v>
      </c>
      <c r="E926" s="11" t="s">
        <v>367</v>
      </c>
      <c r="F926" s="1" t="s">
        <v>89</v>
      </c>
      <c r="G926" s="1">
        <v>900</v>
      </c>
      <c r="H926" s="1">
        <v>0</v>
      </c>
    </row>
    <row r="927" spans="1:10" hidden="1" x14ac:dyDescent="0.2">
      <c r="A927" s="27">
        <v>43564</v>
      </c>
      <c r="B927" s="60">
        <v>100</v>
      </c>
      <c r="C927" s="1" t="s">
        <v>369</v>
      </c>
      <c r="D927" s="1">
        <v>1923</v>
      </c>
      <c r="E927" s="1" t="s">
        <v>27</v>
      </c>
      <c r="F927" s="1" t="s">
        <v>64</v>
      </c>
      <c r="G927" s="1">
        <v>1800</v>
      </c>
      <c r="H927" s="1">
        <v>0</v>
      </c>
    </row>
    <row r="928" spans="1:10" hidden="1" x14ac:dyDescent="0.2">
      <c r="A928" s="27">
        <v>43564</v>
      </c>
      <c r="B928" s="60">
        <v>20</v>
      </c>
      <c r="C928" s="1" t="s">
        <v>375</v>
      </c>
      <c r="D928" s="1">
        <v>1920</v>
      </c>
      <c r="F928" s="1" t="s">
        <v>89</v>
      </c>
      <c r="G928" s="1">
        <v>250</v>
      </c>
      <c r="H928" s="1">
        <v>1</v>
      </c>
    </row>
    <row r="929" spans="1:8" hidden="1" x14ac:dyDescent="0.2">
      <c r="A929" s="27">
        <v>43564</v>
      </c>
      <c r="B929" s="60">
        <v>1</v>
      </c>
      <c r="C929" s="175" t="s">
        <v>369</v>
      </c>
      <c r="D929" s="1">
        <v>1916</v>
      </c>
      <c r="F929" s="1" t="s">
        <v>69</v>
      </c>
      <c r="G929" s="1">
        <v>700</v>
      </c>
      <c r="H929" s="1">
        <v>0</v>
      </c>
    </row>
    <row r="930" spans="1:8" hidden="1" x14ac:dyDescent="0.2">
      <c r="A930" s="27">
        <v>43564</v>
      </c>
      <c r="B930" s="60">
        <v>1</v>
      </c>
      <c r="C930" s="175" t="s">
        <v>369</v>
      </c>
      <c r="D930" s="1">
        <v>1920</v>
      </c>
      <c r="E930" s="1" t="s">
        <v>363</v>
      </c>
      <c r="F930" s="1" t="s">
        <v>397</v>
      </c>
      <c r="G930" s="1">
        <v>1200</v>
      </c>
      <c r="H930" s="1">
        <v>1</v>
      </c>
    </row>
    <row r="931" spans="1:8" hidden="1" x14ac:dyDescent="0.2">
      <c r="A931" s="27">
        <v>43564</v>
      </c>
      <c r="B931" s="60">
        <v>2</v>
      </c>
      <c r="C931" s="175" t="s">
        <v>369</v>
      </c>
      <c r="D931" s="1">
        <v>1920</v>
      </c>
      <c r="E931" s="1" t="s">
        <v>391</v>
      </c>
      <c r="F931" s="1" t="s">
        <v>62</v>
      </c>
      <c r="G931" s="1">
        <v>300</v>
      </c>
      <c r="H931" s="1">
        <v>2</v>
      </c>
    </row>
    <row r="932" spans="1:8" hidden="1" x14ac:dyDescent="0.2">
      <c r="A932" s="27">
        <v>43564</v>
      </c>
      <c r="B932" s="60">
        <v>20</v>
      </c>
      <c r="C932" s="175" t="s">
        <v>369</v>
      </c>
      <c r="D932" s="1">
        <v>1913</v>
      </c>
      <c r="E932" s="1" t="s">
        <v>2126</v>
      </c>
      <c r="F932" s="1" t="s">
        <v>365</v>
      </c>
      <c r="G932" s="1">
        <v>1750</v>
      </c>
      <c r="H932" s="1">
        <v>0</v>
      </c>
    </row>
    <row r="933" spans="1:8" hidden="1" x14ac:dyDescent="0.2">
      <c r="A933" s="27">
        <v>43564</v>
      </c>
      <c r="B933" s="60">
        <v>50</v>
      </c>
      <c r="C933" s="175" t="s">
        <v>369</v>
      </c>
      <c r="D933" s="1">
        <v>1920</v>
      </c>
      <c r="F933" s="1" t="s">
        <v>67</v>
      </c>
      <c r="G933" s="1">
        <v>1300</v>
      </c>
      <c r="H933" s="1">
        <v>0</v>
      </c>
    </row>
    <row r="934" spans="1:8" hidden="1" x14ac:dyDescent="0.2">
      <c r="A934" s="27">
        <v>43566</v>
      </c>
      <c r="B934" s="60">
        <v>20</v>
      </c>
      <c r="C934" s="11" t="s">
        <v>375</v>
      </c>
      <c r="D934" s="1">
        <v>1920</v>
      </c>
      <c r="F934" s="11" t="s">
        <v>89</v>
      </c>
      <c r="G934" s="1">
        <v>250</v>
      </c>
      <c r="H934" s="1">
        <v>0</v>
      </c>
    </row>
    <row r="935" spans="1:8" hidden="1" x14ac:dyDescent="0.2">
      <c r="A935" s="27">
        <v>43566</v>
      </c>
      <c r="B935" s="60">
        <v>2</v>
      </c>
      <c r="C935" s="11" t="s">
        <v>369</v>
      </c>
      <c r="D935" s="1">
        <v>1920</v>
      </c>
      <c r="E935" s="1" t="s">
        <v>386</v>
      </c>
      <c r="F935" s="11" t="s">
        <v>67</v>
      </c>
      <c r="G935" s="1">
        <v>250</v>
      </c>
      <c r="H935" s="1">
        <v>2</v>
      </c>
    </row>
    <row r="936" spans="1:8" hidden="1" x14ac:dyDescent="0.2">
      <c r="A936" s="27">
        <v>43566</v>
      </c>
      <c r="B936" s="60">
        <v>20</v>
      </c>
      <c r="C936" s="11" t="s">
        <v>362</v>
      </c>
      <c r="D936" s="1">
        <v>1980</v>
      </c>
      <c r="F936" s="11" t="s">
        <v>62</v>
      </c>
      <c r="G936" s="1">
        <v>600</v>
      </c>
      <c r="H936" s="1">
        <v>1</v>
      </c>
    </row>
    <row r="937" spans="1:8" hidden="1" x14ac:dyDescent="0.2">
      <c r="A937" s="27">
        <v>43566</v>
      </c>
      <c r="B937" s="60">
        <v>1000</v>
      </c>
      <c r="C937" s="11" t="s">
        <v>362</v>
      </c>
      <c r="D937" s="1">
        <v>1993</v>
      </c>
      <c r="E937" s="11" t="s">
        <v>1149</v>
      </c>
      <c r="F937" s="11" t="s">
        <v>62</v>
      </c>
      <c r="G937" s="1">
        <v>2400</v>
      </c>
      <c r="H937" s="1">
        <v>2</v>
      </c>
    </row>
    <row r="938" spans="1:8" hidden="1" x14ac:dyDescent="0.2">
      <c r="A938" s="27">
        <v>43566</v>
      </c>
      <c r="B938" s="60">
        <v>50</v>
      </c>
      <c r="C938" s="11" t="s">
        <v>371</v>
      </c>
      <c r="D938" s="1">
        <v>1932</v>
      </c>
      <c r="F938" s="11" t="s">
        <v>67</v>
      </c>
      <c r="G938" s="1">
        <v>120</v>
      </c>
      <c r="H938" s="1">
        <v>0</v>
      </c>
    </row>
    <row r="939" spans="1:8" hidden="1" x14ac:dyDescent="0.2">
      <c r="A939" s="27">
        <v>43566</v>
      </c>
      <c r="B939" s="60">
        <v>100</v>
      </c>
      <c r="C939" s="11" t="s">
        <v>371</v>
      </c>
      <c r="D939" s="1">
        <v>1930</v>
      </c>
      <c r="F939" s="11" t="s">
        <v>65</v>
      </c>
      <c r="G939" s="1">
        <v>800</v>
      </c>
      <c r="H939" s="1">
        <v>1</v>
      </c>
    </row>
    <row r="940" spans="1:8" hidden="1" x14ac:dyDescent="0.2">
      <c r="A940" s="27">
        <v>43566</v>
      </c>
      <c r="B940" s="60">
        <v>500</v>
      </c>
      <c r="C940" s="11" t="s">
        <v>371</v>
      </c>
      <c r="D940" s="1">
        <v>1945</v>
      </c>
      <c r="E940" s="11" t="s">
        <v>1298</v>
      </c>
      <c r="F940" s="11" t="s">
        <v>62</v>
      </c>
      <c r="G940" s="1">
        <v>500</v>
      </c>
      <c r="H940" s="1">
        <v>0</v>
      </c>
    </row>
    <row r="941" spans="1:8" hidden="1" x14ac:dyDescent="0.2">
      <c r="A941" s="27">
        <v>43566</v>
      </c>
      <c r="B941" s="60">
        <v>1000000</v>
      </c>
      <c r="C941" s="11" t="s">
        <v>371</v>
      </c>
      <c r="D941" s="1">
        <v>1945</v>
      </c>
      <c r="F941" s="11" t="s">
        <v>67</v>
      </c>
      <c r="G941" s="1">
        <v>150</v>
      </c>
      <c r="H941" s="1">
        <v>1</v>
      </c>
    </row>
    <row r="942" spans="1:8" hidden="1" x14ac:dyDescent="0.2">
      <c r="A942" s="27">
        <v>43566</v>
      </c>
      <c r="B942" s="60">
        <v>1000000000</v>
      </c>
      <c r="C942" s="11" t="s">
        <v>371</v>
      </c>
      <c r="D942" s="1">
        <v>1945</v>
      </c>
      <c r="F942" s="11" t="s">
        <v>69</v>
      </c>
      <c r="G942" s="1">
        <v>400</v>
      </c>
      <c r="H942" s="1">
        <v>4</v>
      </c>
    </row>
    <row r="943" spans="1:8" x14ac:dyDescent="0.2">
      <c r="A943" s="27">
        <v>43566</v>
      </c>
      <c r="B943" s="60">
        <v>1000000</v>
      </c>
      <c r="C943" s="11" t="s">
        <v>374</v>
      </c>
      <c r="D943" s="1">
        <v>1946</v>
      </c>
      <c r="E943" s="42" t="s">
        <v>1282</v>
      </c>
      <c r="F943" s="11" t="s">
        <v>62</v>
      </c>
      <c r="G943" s="1">
        <v>600</v>
      </c>
      <c r="H943" s="1">
        <v>0</v>
      </c>
    </row>
    <row r="944" spans="1:8" hidden="1" x14ac:dyDescent="0.2">
      <c r="A944" s="27">
        <v>43570</v>
      </c>
      <c r="B944" s="60">
        <v>10</v>
      </c>
      <c r="C944" s="11" t="s">
        <v>362</v>
      </c>
      <c r="D944" s="1">
        <v>1957</v>
      </c>
      <c r="E944" s="42"/>
      <c r="F944" s="11" t="s">
        <v>62</v>
      </c>
      <c r="G944" s="1">
        <v>1000</v>
      </c>
      <c r="H944" s="1">
        <v>1</v>
      </c>
    </row>
    <row r="945" spans="1:10" hidden="1" x14ac:dyDescent="0.2">
      <c r="A945" s="27">
        <v>43570</v>
      </c>
      <c r="B945" s="60">
        <v>10</v>
      </c>
      <c r="C945" s="11" t="s">
        <v>362</v>
      </c>
      <c r="D945" s="1">
        <v>1962</v>
      </c>
      <c r="F945" s="1" t="s">
        <v>69</v>
      </c>
      <c r="G945" s="1">
        <v>550</v>
      </c>
      <c r="H945" s="1">
        <v>2</v>
      </c>
      <c r="J945" s="19"/>
    </row>
    <row r="946" spans="1:10" hidden="1" x14ac:dyDescent="0.2">
      <c r="A946" s="27">
        <v>43570</v>
      </c>
      <c r="B946" s="60">
        <v>10</v>
      </c>
      <c r="C946" s="11" t="s">
        <v>362</v>
      </c>
      <c r="D946" s="1">
        <v>1975</v>
      </c>
      <c r="F946" s="1" t="s">
        <v>83</v>
      </c>
      <c r="G946" s="1">
        <v>250</v>
      </c>
      <c r="H946" s="1">
        <v>2</v>
      </c>
    </row>
    <row r="947" spans="1:10" hidden="1" x14ac:dyDescent="0.2">
      <c r="A947" s="27">
        <v>43570</v>
      </c>
      <c r="B947" s="60">
        <v>20</v>
      </c>
      <c r="C947" s="11" t="s">
        <v>362</v>
      </c>
      <c r="D947" s="1">
        <v>1969</v>
      </c>
      <c r="F947" s="1" t="s">
        <v>69</v>
      </c>
      <c r="G947" s="1">
        <v>1250</v>
      </c>
      <c r="H947" s="1">
        <v>0</v>
      </c>
    </row>
    <row r="948" spans="1:10" hidden="1" x14ac:dyDescent="0.2">
      <c r="A948" s="27">
        <v>43570</v>
      </c>
      <c r="B948" s="60">
        <v>20</v>
      </c>
      <c r="C948" s="11" t="s">
        <v>362</v>
      </c>
      <c r="D948" s="1">
        <v>1969</v>
      </c>
      <c r="F948" s="1" t="s">
        <v>69</v>
      </c>
      <c r="G948" s="1">
        <v>1250</v>
      </c>
      <c r="H948" s="1">
        <v>0</v>
      </c>
    </row>
    <row r="949" spans="1:10" hidden="1" x14ac:dyDescent="0.2">
      <c r="A949" s="27">
        <v>43570</v>
      </c>
      <c r="B949" s="60">
        <v>50</v>
      </c>
      <c r="C949" s="11" t="s">
        <v>362</v>
      </c>
      <c r="D949" s="1">
        <v>1980</v>
      </c>
      <c r="F949" s="1" t="s">
        <v>67</v>
      </c>
      <c r="G949" s="1">
        <v>450</v>
      </c>
      <c r="H949" s="1">
        <v>1</v>
      </c>
    </row>
    <row r="950" spans="1:10" hidden="1" x14ac:dyDescent="0.2">
      <c r="A950" s="27">
        <v>43570</v>
      </c>
      <c r="B950" s="60">
        <v>50</v>
      </c>
      <c r="C950" s="11" t="s">
        <v>362</v>
      </c>
      <c r="D950" s="1">
        <v>1980</v>
      </c>
      <c r="F950" s="1" t="s">
        <v>67</v>
      </c>
      <c r="G950" s="1">
        <v>450</v>
      </c>
      <c r="H950" s="1">
        <v>0</v>
      </c>
    </row>
    <row r="951" spans="1:10" hidden="1" x14ac:dyDescent="0.2">
      <c r="A951" s="27">
        <v>43570</v>
      </c>
      <c r="B951" s="60">
        <v>100</v>
      </c>
      <c r="C951" s="11" t="s">
        <v>362</v>
      </c>
      <c r="D951" s="1">
        <v>1957</v>
      </c>
      <c r="F951" s="1" t="s">
        <v>67</v>
      </c>
      <c r="G951" s="1">
        <v>1100</v>
      </c>
      <c r="H951" s="1">
        <v>8.5</v>
      </c>
    </row>
    <row r="952" spans="1:10" hidden="1" x14ac:dyDescent="0.2">
      <c r="A952" s="27">
        <v>43570</v>
      </c>
      <c r="B952" s="60">
        <v>100</v>
      </c>
      <c r="C952" s="11" t="s">
        <v>362</v>
      </c>
      <c r="D952" s="1">
        <v>1957</v>
      </c>
      <c r="F952" s="1" t="s">
        <v>62</v>
      </c>
      <c r="G952" s="1">
        <v>2000</v>
      </c>
      <c r="H952" s="1">
        <v>0</v>
      </c>
    </row>
    <row r="953" spans="1:10" hidden="1" x14ac:dyDescent="0.2">
      <c r="A953" s="27">
        <v>43570</v>
      </c>
      <c r="B953" s="60">
        <v>100</v>
      </c>
      <c r="C953" s="11" t="s">
        <v>362</v>
      </c>
      <c r="D953" s="1">
        <v>1992</v>
      </c>
      <c r="F953" s="1" t="s">
        <v>62</v>
      </c>
      <c r="G953" s="1">
        <v>600</v>
      </c>
      <c r="H953" s="1">
        <v>1</v>
      </c>
    </row>
    <row r="954" spans="1:10" hidden="1" x14ac:dyDescent="0.2">
      <c r="A954" s="27">
        <v>43570</v>
      </c>
      <c r="B954" s="60">
        <v>100</v>
      </c>
      <c r="C954" s="11" t="s">
        <v>362</v>
      </c>
      <c r="D954" s="1">
        <v>1992</v>
      </c>
      <c r="F954" s="1" t="s">
        <v>62</v>
      </c>
      <c r="G954" s="1">
        <v>600</v>
      </c>
      <c r="H954" s="1">
        <v>0</v>
      </c>
    </row>
    <row r="955" spans="1:10" hidden="1" x14ac:dyDescent="0.2">
      <c r="A955" s="27">
        <v>43570</v>
      </c>
      <c r="B955" s="60">
        <v>500</v>
      </c>
      <c r="C955" s="11" t="s">
        <v>362</v>
      </c>
      <c r="D955" s="1">
        <v>1969</v>
      </c>
      <c r="F955" s="1" t="s">
        <v>83</v>
      </c>
      <c r="G955" s="1">
        <v>3600</v>
      </c>
      <c r="H955" s="1">
        <v>1</v>
      </c>
    </row>
    <row r="956" spans="1:10" hidden="1" x14ac:dyDescent="0.2">
      <c r="A956" s="27">
        <v>43570</v>
      </c>
      <c r="B956" s="60">
        <v>500</v>
      </c>
      <c r="C956" s="11" t="s">
        <v>362</v>
      </c>
      <c r="D956" s="1">
        <v>1969</v>
      </c>
      <c r="F956" s="1" t="s">
        <v>67</v>
      </c>
      <c r="G956" s="1">
        <v>2400</v>
      </c>
      <c r="H956" s="1">
        <v>0</v>
      </c>
    </row>
    <row r="957" spans="1:10" hidden="1" x14ac:dyDescent="0.2">
      <c r="A957" s="27">
        <v>43570</v>
      </c>
      <c r="B957" s="60">
        <v>1000</v>
      </c>
      <c r="C957" s="11" t="s">
        <v>362</v>
      </c>
      <c r="D957" s="1">
        <v>1983</v>
      </c>
      <c r="E957" s="8" t="s">
        <v>803</v>
      </c>
      <c r="F957" s="1" t="s">
        <v>67</v>
      </c>
      <c r="G957" s="1">
        <v>2300</v>
      </c>
      <c r="H957" s="1">
        <v>1</v>
      </c>
    </row>
    <row r="958" spans="1:10" hidden="1" x14ac:dyDescent="0.2">
      <c r="A958" s="27">
        <v>43570</v>
      </c>
      <c r="B958" s="60">
        <v>1000</v>
      </c>
      <c r="C958" s="11" t="s">
        <v>362</v>
      </c>
      <c r="D958" s="1">
        <v>1996</v>
      </c>
      <c r="E958" s="1" t="s">
        <v>880</v>
      </c>
      <c r="F958" s="1" t="s">
        <v>69</v>
      </c>
      <c r="G958" s="1">
        <v>3300</v>
      </c>
      <c r="H958" s="1">
        <v>0</v>
      </c>
    </row>
    <row r="959" spans="1:10" hidden="1" x14ac:dyDescent="0.2">
      <c r="A959" s="27">
        <v>43576</v>
      </c>
      <c r="B959" s="60">
        <v>10000000</v>
      </c>
      <c r="C959" s="11" t="s">
        <v>373</v>
      </c>
      <c r="D959" s="1">
        <v>1946</v>
      </c>
      <c r="F959" s="1" t="s">
        <v>62</v>
      </c>
      <c r="G959" s="1">
        <v>2650</v>
      </c>
      <c r="H959" s="1">
        <v>0</v>
      </c>
    </row>
    <row r="960" spans="1:10" hidden="1" x14ac:dyDescent="0.2">
      <c r="A960" s="27">
        <v>43579</v>
      </c>
      <c r="B960" s="60">
        <v>50</v>
      </c>
      <c r="C960" s="11" t="s">
        <v>371</v>
      </c>
      <c r="D960" s="1">
        <v>1945</v>
      </c>
      <c r="F960" s="1" t="s">
        <v>67</v>
      </c>
      <c r="G960" s="1">
        <v>120</v>
      </c>
      <c r="H960" s="1">
        <v>0</v>
      </c>
    </row>
    <row r="961" spans="1:37" hidden="1" x14ac:dyDescent="0.2">
      <c r="A961" s="27">
        <v>43579</v>
      </c>
      <c r="B961" s="60">
        <v>100</v>
      </c>
      <c r="C961" s="1" t="s">
        <v>371</v>
      </c>
      <c r="D961" s="1">
        <v>1930</v>
      </c>
      <c r="F961" s="1" t="s">
        <v>191</v>
      </c>
      <c r="G961" s="1">
        <v>300</v>
      </c>
      <c r="H961" s="1">
        <v>0</v>
      </c>
    </row>
    <row r="962" spans="1:37" hidden="1" x14ac:dyDescent="0.2">
      <c r="A962" s="27">
        <v>43579</v>
      </c>
      <c r="B962" s="60">
        <v>100</v>
      </c>
      <c r="C962" s="1" t="s">
        <v>371</v>
      </c>
      <c r="D962" s="1">
        <v>1944</v>
      </c>
      <c r="E962" s="11" t="s">
        <v>1300</v>
      </c>
      <c r="F962" s="1" t="s">
        <v>67</v>
      </c>
      <c r="G962" s="1">
        <v>700</v>
      </c>
      <c r="H962" s="1">
        <v>0</v>
      </c>
    </row>
    <row r="963" spans="1:37" hidden="1" x14ac:dyDescent="0.2">
      <c r="A963" s="27">
        <v>43579</v>
      </c>
      <c r="B963" s="60">
        <v>100</v>
      </c>
      <c r="C963" s="1" t="s">
        <v>371</v>
      </c>
      <c r="D963" s="1">
        <v>1945</v>
      </c>
      <c r="F963" s="1" t="s">
        <v>62</v>
      </c>
      <c r="G963" s="1">
        <v>800</v>
      </c>
      <c r="H963" s="1">
        <v>2</v>
      </c>
      <c r="AA963" s="11" t="s">
        <v>1148</v>
      </c>
    </row>
    <row r="964" spans="1:37" hidden="1" x14ac:dyDescent="0.2">
      <c r="A964" s="27">
        <v>43579</v>
      </c>
      <c r="B964" s="60">
        <v>100000</v>
      </c>
      <c r="C964" s="1" t="s">
        <v>371</v>
      </c>
      <c r="D964" s="1">
        <v>1945</v>
      </c>
      <c r="F964" s="1" t="s">
        <v>69</v>
      </c>
      <c r="G964" s="1">
        <v>600</v>
      </c>
      <c r="H964" s="1">
        <v>2</v>
      </c>
      <c r="AA964" s="342" t="s">
        <v>1929</v>
      </c>
    </row>
    <row r="965" spans="1:37" hidden="1" x14ac:dyDescent="0.2">
      <c r="A965" s="27">
        <v>43579</v>
      </c>
      <c r="B965" s="60">
        <v>1000000</v>
      </c>
      <c r="C965" s="1" t="s">
        <v>371</v>
      </c>
      <c r="D965" s="1">
        <v>1945</v>
      </c>
      <c r="F965" s="1" t="s">
        <v>62</v>
      </c>
      <c r="G965" s="1">
        <v>350</v>
      </c>
      <c r="H965" s="1">
        <v>0</v>
      </c>
      <c r="AA965" s="489" t="s">
        <v>2022</v>
      </c>
    </row>
    <row r="966" spans="1:37" hidden="1" x14ac:dyDescent="0.2">
      <c r="A966" s="27">
        <v>43579</v>
      </c>
      <c r="B966" s="60">
        <v>10000000</v>
      </c>
      <c r="C966" s="1" t="s">
        <v>371</v>
      </c>
      <c r="D966" s="1">
        <v>1945</v>
      </c>
      <c r="F966" s="1" t="s">
        <v>395</v>
      </c>
      <c r="G966" s="1">
        <v>600</v>
      </c>
      <c r="H966" s="1">
        <v>0</v>
      </c>
    </row>
    <row r="967" spans="1:37" hidden="1" x14ac:dyDescent="0.2">
      <c r="A967" s="27">
        <v>43579</v>
      </c>
      <c r="B967" s="41" t="s">
        <v>1295</v>
      </c>
      <c r="C967" s="11" t="s">
        <v>372</v>
      </c>
      <c r="D967" s="1">
        <v>1946</v>
      </c>
      <c r="F967" s="1" t="s">
        <v>83</v>
      </c>
      <c r="G967" s="1">
        <v>2700</v>
      </c>
      <c r="H967" s="1">
        <v>0.5</v>
      </c>
    </row>
    <row r="968" spans="1:37" hidden="1" x14ac:dyDescent="0.2">
      <c r="A968" s="27">
        <v>43580</v>
      </c>
      <c r="B968" s="60">
        <v>1000000000</v>
      </c>
      <c r="C968" s="11" t="s">
        <v>372</v>
      </c>
      <c r="D968" s="1">
        <v>1946</v>
      </c>
      <c r="F968" s="11" t="s">
        <v>65</v>
      </c>
      <c r="G968" s="1">
        <v>1350</v>
      </c>
      <c r="H968" s="1">
        <v>1</v>
      </c>
      <c r="I968" s="11"/>
      <c r="U968" s="19" t="s">
        <v>2021</v>
      </c>
      <c r="AJ968" s="263" t="s">
        <v>1650</v>
      </c>
    </row>
    <row r="969" spans="1:37" hidden="1" x14ac:dyDescent="0.2">
      <c r="A969" s="27">
        <v>43582</v>
      </c>
      <c r="B969" s="60">
        <v>1</v>
      </c>
      <c r="C969" s="1" t="s">
        <v>369</v>
      </c>
      <c r="D969" s="1">
        <v>1916</v>
      </c>
      <c r="F969" s="1" t="s">
        <v>365</v>
      </c>
      <c r="G969" s="1">
        <v>300</v>
      </c>
      <c r="H969" s="1">
        <v>1</v>
      </c>
      <c r="U969" s="19" t="s">
        <v>2349</v>
      </c>
      <c r="AI969" t="s">
        <v>94</v>
      </c>
      <c r="AJ969" t="s">
        <v>1591</v>
      </c>
    </row>
    <row r="970" spans="1:37" hidden="1" x14ac:dyDescent="0.2">
      <c r="A970" s="27">
        <v>43582</v>
      </c>
      <c r="B970" s="60">
        <v>100</v>
      </c>
      <c r="C970" s="1" t="s">
        <v>362</v>
      </c>
      <c r="D970" s="1">
        <v>1949</v>
      </c>
      <c r="F970" s="1" t="s">
        <v>67</v>
      </c>
      <c r="G970" s="1">
        <v>800</v>
      </c>
      <c r="H970" s="1">
        <v>0</v>
      </c>
      <c r="AI970" t="s">
        <v>95</v>
      </c>
    </row>
    <row r="971" spans="1:37" hidden="1" x14ac:dyDescent="0.2">
      <c r="A971" s="27">
        <v>43582</v>
      </c>
      <c r="B971" s="60">
        <v>10</v>
      </c>
      <c r="C971" s="1" t="s">
        <v>371</v>
      </c>
      <c r="D971" s="1">
        <v>1944</v>
      </c>
      <c r="F971" s="1" t="s">
        <v>191</v>
      </c>
      <c r="G971" s="1">
        <v>1500</v>
      </c>
      <c r="H971" s="1">
        <v>1</v>
      </c>
      <c r="U971" s="19" t="s">
        <v>2023</v>
      </c>
      <c r="AI971" t="s">
        <v>96</v>
      </c>
    </row>
    <row r="972" spans="1:37" hidden="1" x14ac:dyDescent="0.2">
      <c r="A972" s="27">
        <v>43582</v>
      </c>
      <c r="B972" s="60">
        <v>20</v>
      </c>
      <c r="C972" s="1" t="s">
        <v>371</v>
      </c>
      <c r="D972" s="1">
        <v>1944</v>
      </c>
      <c r="F972" s="1" t="s">
        <v>65</v>
      </c>
      <c r="G972" s="1">
        <v>1100</v>
      </c>
      <c r="H972" s="1">
        <v>5</v>
      </c>
    </row>
    <row r="973" spans="1:37" hidden="1" x14ac:dyDescent="0.2">
      <c r="A973" s="27">
        <v>43582</v>
      </c>
      <c r="B973" s="60">
        <v>100</v>
      </c>
      <c r="C973" s="1" t="s">
        <v>371</v>
      </c>
      <c r="D973" s="1">
        <v>1944</v>
      </c>
      <c r="E973" s="1" t="s">
        <v>423</v>
      </c>
      <c r="F973" s="1" t="s">
        <v>71</v>
      </c>
      <c r="G973" s="1">
        <v>500</v>
      </c>
      <c r="H973" s="1">
        <v>0.5</v>
      </c>
      <c r="U973" s="1"/>
      <c r="V973" s="1" t="s">
        <v>1096</v>
      </c>
      <c r="W973" s="1"/>
      <c r="X973" s="1"/>
      <c r="Y973" s="11" t="s">
        <v>1363</v>
      </c>
      <c r="Z973"/>
      <c r="AA973" s="1" t="s">
        <v>1095</v>
      </c>
    </row>
    <row r="974" spans="1:37" hidden="1" x14ac:dyDescent="0.2">
      <c r="A974" s="27">
        <v>43582</v>
      </c>
      <c r="B974" s="60">
        <v>1000</v>
      </c>
      <c r="C974" s="1" t="s">
        <v>371</v>
      </c>
      <c r="D974" s="1">
        <v>1943</v>
      </c>
      <c r="F974" s="1" t="s">
        <v>62</v>
      </c>
      <c r="G974" s="1">
        <v>3400</v>
      </c>
      <c r="H974" s="1">
        <v>1</v>
      </c>
      <c r="U974" s="1" t="s">
        <v>1086</v>
      </c>
      <c r="V974" s="1" t="s">
        <v>273</v>
      </c>
      <c r="W974" s="1" t="s">
        <v>1087</v>
      </c>
      <c r="X974" s="1" t="s">
        <v>1088</v>
      </c>
      <c r="Y974" s="146" t="s">
        <v>1091</v>
      </c>
      <c r="Z974" s="146" t="s">
        <v>1092</v>
      </c>
      <c r="AA974" s="1" t="s">
        <v>1018</v>
      </c>
      <c r="AJ974" s="11" t="s">
        <v>1592</v>
      </c>
      <c r="AK974" s="238"/>
    </row>
    <row r="975" spans="1:37" ht="15.75" hidden="1" x14ac:dyDescent="0.2">
      <c r="A975" s="27">
        <v>43582</v>
      </c>
      <c r="B975" s="60">
        <v>1000000</v>
      </c>
      <c r="C975" s="1" t="s">
        <v>373</v>
      </c>
      <c r="D975" s="1">
        <v>1946</v>
      </c>
      <c r="F975" s="1" t="s">
        <v>395</v>
      </c>
      <c r="G975" s="1">
        <v>1100</v>
      </c>
      <c r="H975" s="1">
        <v>1</v>
      </c>
      <c r="U975" s="1">
        <v>2017</v>
      </c>
      <c r="V975" s="1">
        <v>236700</v>
      </c>
      <c r="W975" s="1">
        <v>134000</v>
      </c>
      <c r="X975" s="1">
        <v>17600</v>
      </c>
      <c r="Y975" s="1">
        <v>5600</v>
      </c>
      <c r="Z975" s="1">
        <v>0</v>
      </c>
      <c r="AA975" s="145">
        <f>(W975+X975+Y975)/V975</f>
        <v>0.66413181242078578</v>
      </c>
      <c r="AJ975" s="11" t="s">
        <v>2025</v>
      </c>
    </row>
    <row r="976" spans="1:37" ht="15.75" hidden="1" x14ac:dyDescent="0.2">
      <c r="A976" s="27">
        <v>43582</v>
      </c>
      <c r="B976" s="60">
        <v>50000</v>
      </c>
      <c r="C976" s="1" t="s">
        <v>374</v>
      </c>
      <c r="D976" s="1">
        <v>1946</v>
      </c>
      <c r="E976" s="42" t="s">
        <v>800</v>
      </c>
      <c r="F976" s="1" t="s">
        <v>65</v>
      </c>
      <c r="G976" s="1">
        <v>950</v>
      </c>
      <c r="H976" s="1">
        <v>8</v>
      </c>
      <c r="U976" s="1">
        <v>2018</v>
      </c>
      <c r="V976" s="11">
        <v>275900</v>
      </c>
      <c r="W976" s="11">
        <v>136300</v>
      </c>
      <c r="X976" s="11">
        <v>26000</v>
      </c>
      <c r="Y976" s="11">
        <v>33100</v>
      </c>
      <c r="Z976" s="11">
        <v>16200</v>
      </c>
      <c r="AA976" s="145">
        <f>(W976+X976+Y976+(Z976/2))/V976</f>
        <v>0.73758608191373687</v>
      </c>
      <c r="AI976" s="19" t="s">
        <v>1511</v>
      </c>
    </row>
    <row r="977" spans="1:49" ht="15.75" hidden="1" x14ac:dyDescent="0.2">
      <c r="A977" s="27">
        <v>43582</v>
      </c>
      <c r="B977" s="60">
        <v>500000</v>
      </c>
      <c r="C977" s="1" t="s">
        <v>374</v>
      </c>
      <c r="D977" s="1">
        <v>1946</v>
      </c>
      <c r="E977" s="1" t="s">
        <v>1251</v>
      </c>
      <c r="F977" s="1" t="s">
        <v>89</v>
      </c>
      <c r="G977" s="1">
        <v>450</v>
      </c>
      <c r="H977" s="1">
        <v>1</v>
      </c>
      <c r="U977" s="323">
        <v>2019</v>
      </c>
      <c r="V977" s="323">
        <v>918000</v>
      </c>
      <c r="W977" s="323">
        <v>261500</v>
      </c>
      <c r="X977" s="323">
        <v>61000</v>
      </c>
      <c r="Y977" s="323">
        <v>26800</v>
      </c>
      <c r="Z977" s="323">
        <v>226600</v>
      </c>
      <c r="AA977" s="145">
        <f>(W977+X977+Y977+(Z977/2))/V977</f>
        <v>0.50392156862745097</v>
      </c>
    </row>
    <row r="978" spans="1:49" ht="15.75" x14ac:dyDescent="0.2">
      <c r="A978" s="27">
        <v>43582</v>
      </c>
      <c r="B978" s="60">
        <v>1000000</v>
      </c>
      <c r="C978" s="1" t="s">
        <v>374</v>
      </c>
      <c r="D978" s="1">
        <v>1946</v>
      </c>
      <c r="E978" s="42" t="s">
        <v>1281</v>
      </c>
      <c r="F978" s="1" t="s">
        <v>67</v>
      </c>
      <c r="G978" s="1">
        <v>250</v>
      </c>
      <c r="H978" s="1">
        <v>1</v>
      </c>
      <c r="U978" s="490">
        <v>2020</v>
      </c>
      <c r="V978" s="490">
        <v>762500</v>
      </c>
      <c r="W978" s="490">
        <v>131200</v>
      </c>
      <c r="X978" s="490">
        <v>81800</v>
      </c>
      <c r="Y978" s="490">
        <v>39200</v>
      </c>
      <c r="Z978" s="1">
        <v>230800</v>
      </c>
      <c r="AA978" s="145">
        <f>(W978+X978+Y978+(Z978/2))/V978</f>
        <v>0.48209836065573769</v>
      </c>
      <c r="AJ978" s="214" t="s">
        <v>1510</v>
      </c>
    </row>
    <row r="979" spans="1:49" hidden="1" x14ac:dyDescent="0.2">
      <c r="A979" s="27">
        <v>43582</v>
      </c>
      <c r="B979" s="60">
        <v>10000000</v>
      </c>
      <c r="C979" s="1" t="s">
        <v>374</v>
      </c>
      <c r="D979" s="1">
        <v>1946</v>
      </c>
      <c r="E979" s="1" t="s">
        <v>758</v>
      </c>
      <c r="F979" s="1" t="s">
        <v>67</v>
      </c>
      <c r="G979" s="1">
        <v>1700</v>
      </c>
      <c r="H979" s="1">
        <v>1</v>
      </c>
      <c r="AJ979" s="209"/>
      <c r="AQ979" s="11" t="s">
        <v>1809</v>
      </c>
      <c r="AT979" s="19" t="s">
        <v>1813</v>
      </c>
    </row>
    <row r="980" spans="1:49" hidden="1" x14ac:dyDescent="0.2">
      <c r="A980" s="27">
        <v>43583</v>
      </c>
      <c r="B980" s="60">
        <v>1</v>
      </c>
      <c r="C980" s="1" t="s">
        <v>369</v>
      </c>
      <c r="D980" s="1">
        <v>1916</v>
      </c>
      <c r="E980" s="1" t="s">
        <v>909</v>
      </c>
      <c r="F980" s="1" t="s">
        <v>64</v>
      </c>
      <c r="G980" s="1">
        <v>1600</v>
      </c>
      <c r="H980" s="1">
        <v>2</v>
      </c>
      <c r="AF980" t="s">
        <v>1484</v>
      </c>
      <c r="AH980" s="209" t="s">
        <v>1485</v>
      </c>
      <c r="AI980" s="209" t="s">
        <v>1088</v>
      </c>
      <c r="AJ980" s="209" t="s">
        <v>1507</v>
      </c>
      <c r="AK980" s="212" t="s">
        <v>1508</v>
      </c>
      <c r="AL980" s="209" t="s">
        <v>1486</v>
      </c>
      <c r="AM980" s="209" t="s">
        <v>1487</v>
      </c>
      <c r="AN980" s="4" t="s">
        <v>1488</v>
      </c>
      <c r="AO980" s="346" t="s">
        <v>1837</v>
      </c>
      <c r="AP980" s="212" t="s">
        <v>1509</v>
      </c>
      <c r="AQ980" s="53" t="s">
        <v>1810</v>
      </c>
      <c r="AR980" s="10" t="s">
        <v>1849</v>
      </c>
      <c r="AS980" s="11" t="s">
        <v>1811</v>
      </c>
      <c r="AT980" s="11" t="s">
        <v>1812</v>
      </c>
      <c r="AU980" s="11" t="s">
        <v>1512</v>
      </c>
      <c r="AV980" t="s">
        <v>1589</v>
      </c>
    </row>
    <row r="981" spans="1:49" ht="15.75" hidden="1" x14ac:dyDescent="0.2">
      <c r="A981" s="27">
        <v>43583</v>
      </c>
      <c r="B981" s="60">
        <v>2</v>
      </c>
      <c r="C981" s="1" t="s">
        <v>369</v>
      </c>
      <c r="D981" s="1">
        <v>1917</v>
      </c>
      <c r="E981" s="1" t="s">
        <v>573</v>
      </c>
      <c r="F981" s="1" t="s">
        <v>395</v>
      </c>
      <c r="G981" s="1">
        <v>950</v>
      </c>
      <c r="H981" s="1">
        <v>5</v>
      </c>
      <c r="T981"/>
      <c r="U981" s="1">
        <v>2020</v>
      </c>
      <c r="V981" s="16">
        <f>SUM(V982:V1010)</f>
        <v>296600</v>
      </c>
      <c r="W981" s="16">
        <f>SUM(W982:W1010)</f>
        <v>77800</v>
      </c>
      <c r="X981" s="16">
        <f>SUM(X982:X1010)</f>
        <v>14600</v>
      </c>
      <c r="Y981" s="16">
        <f>SUM(Y982:Y1010)</f>
        <v>27000</v>
      </c>
      <c r="Z981" s="16">
        <f>SUM(Z982:Z1010)</f>
        <v>84500</v>
      </c>
      <c r="AA981" s="145">
        <f>(W981+X981+Y981+(Z981/2))/V981</f>
        <v>0.54501011463250171</v>
      </c>
      <c r="AB981" t="s">
        <v>2326</v>
      </c>
      <c r="AH981" s="212">
        <v>670</v>
      </c>
      <c r="AI981" s="212">
        <v>990</v>
      </c>
      <c r="AJ981" s="212">
        <v>210</v>
      </c>
      <c r="AK981" s="212">
        <v>160</v>
      </c>
      <c r="AL981" s="212">
        <v>540</v>
      </c>
      <c r="AM981" s="16">
        <f>AI981-AJ981-AK981-AL981</f>
        <v>80</v>
      </c>
      <c r="AN981" s="16">
        <f>AM981+(AH981*0.1)</f>
        <v>147</v>
      </c>
      <c r="AO981" s="212"/>
      <c r="AP981" s="204">
        <f>AH981+AI981-AJ981-AK981-AL981</f>
        <v>750</v>
      </c>
      <c r="AR981"/>
      <c r="AS981" s="212"/>
      <c r="AU981" s="212">
        <v>290</v>
      </c>
    </row>
    <row r="982" spans="1:49" hidden="1" x14ac:dyDescent="0.2">
      <c r="A982" s="27">
        <v>43583</v>
      </c>
      <c r="B982" s="60">
        <v>2</v>
      </c>
      <c r="C982" s="1" t="s">
        <v>369</v>
      </c>
      <c r="D982" s="1">
        <v>1917</v>
      </c>
      <c r="E982" s="1" t="s">
        <v>507</v>
      </c>
      <c r="F982" s="1" t="s">
        <v>64</v>
      </c>
      <c r="G982" s="1">
        <v>2000</v>
      </c>
      <c r="H982" s="1">
        <v>2</v>
      </c>
      <c r="T982" s="19" t="s">
        <v>1145</v>
      </c>
      <c r="V982" s="1">
        <v>46300</v>
      </c>
      <c r="W982" s="446">
        <v>15200</v>
      </c>
      <c r="X982" s="244">
        <v>5500</v>
      </c>
      <c r="Y982" s="246">
        <v>14300</v>
      </c>
      <c r="Z982" s="1">
        <v>6200</v>
      </c>
      <c r="AA982"/>
      <c r="AB982" s="589">
        <v>13000</v>
      </c>
      <c r="AH982" s="212">
        <v>2060</v>
      </c>
      <c r="AI982" s="212">
        <v>1680</v>
      </c>
      <c r="AJ982" s="212">
        <v>470</v>
      </c>
      <c r="AK982" s="212">
        <v>250</v>
      </c>
      <c r="AL982" s="212">
        <v>540</v>
      </c>
      <c r="AM982" s="16">
        <f>AI982-AJ982-AK982-AL982</f>
        <v>420</v>
      </c>
      <c r="AN982" s="16">
        <f>AM982+(AH982*0.1)</f>
        <v>626</v>
      </c>
      <c r="AO982" s="212"/>
      <c r="AP982" s="204">
        <f>AH982+AI982-AJ982-AK982-AL982</f>
        <v>2480</v>
      </c>
      <c r="AR982"/>
      <c r="AS982" s="212"/>
      <c r="AU982" s="212">
        <v>294</v>
      </c>
      <c r="AV982" t="s">
        <v>146</v>
      </c>
    </row>
    <row r="983" spans="1:49" hidden="1" x14ac:dyDescent="0.2">
      <c r="A983" s="27">
        <v>43583</v>
      </c>
      <c r="B983" s="60">
        <v>10</v>
      </c>
      <c r="C983" s="1" t="s">
        <v>369</v>
      </c>
      <c r="D983" s="1">
        <v>1904</v>
      </c>
      <c r="F983" s="1" t="s">
        <v>365</v>
      </c>
      <c r="G983" s="1">
        <v>2600</v>
      </c>
      <c r="H983" s="1">
        <v>1</v>
      </c>
      <c r="T983" s="19" t="s">
        <v>797</v>
      </c>
      <c r="U983" s="1"/>
      <c r="V983" s="536">
        <v>171100</v>
      </c>
      <c r="W983" s="272">
        <v>46500</v>
      </c>
      <c r="X983" s="536">
        <v>2200</v>
      </c>
      <c r="Y983" s="536">
        <v>200</v>
      </c>
      <c r="Z983" s="1">
        <v>49200</v>
      </c>
      <c r="AA983"/>
      <c r="AB983"/>
      <c r="AE983" t="s">
        <v>1600</v>
      </c>
      <c r="AF983" t="s">
        <v>1576</v>
      </c>
      <c r="AH983" s="212">
        <v>3190</v>
      </c>
      <c r="AI983" s="212">
        <v>1450</v>
      </c>
      <c r="AJ983" s="212">
        <v>590</v>
      </c>
      <c r="AK983" s="212">
        <v>290</v>
      </c>
      <c r="AL983" s="212">
        <v>540</v>
      </c>
      <c r="AM983" s="16">
        <f>AI983-AJ983-AK983-AL983</f>
        <v>30</v>
      </c>
      <c r="AN983" s="16">
        <f>AM983+(AH983*0.1)</f>
        <v>349</v>
      </c>
      <c r="AO983" s="348">
        <f>AJ983/(AH983+AI983)</f>
        <v>0.12715517241379309</v>
      </c>
      <c r="AP983" s="204">
        <f>AH983+AI983-AJ983-AK983-AL983</f>
        <v>3220</v>
      </c>
      <c r="AR983"/>
      <c r="AS983" s="327">
        <f>(AJ983+AK983)/(AH983+(AI983-AL983))</f>
        <v>0.21463414634146341</v>
      </c>
      <c r="AU983" s="212">
        <v>290</v>
      </c>
      <c r="AV983" t="s">
        <v>146</v>
      </c>
      <c r="AW983" s="19" t="s">
        <v>403</v>
      </c>
    </row>
    <row r="984" spans="1:49" hidden="1" x14ac:dyDescent="0.2">
      <c r="A984" s="27">
        <v>43583</v>
      </c>
      <c r="B984" s="60">
        <v>20</v>
      </c>
      <c r="C984" s="1" t="s">
        <v>369</v>
      </c>
      <c r="D984" s="1">
        <v>1913</v>
      </c>
      <c r="E984" s="11" t="s">
        <v>1238</v>
      </c>
      <c r="F984" s="1" t="s">
        <v>64</v>
      </c>
      <c r="G984" s="1">
        <v>5200</v>
      </c>
      <c r="H984" s="1">
        <v>1</v>
      </c>
      <c r="T984" s="19" t="s">
        <v>1146</v>
      </c>
      <c r="U984" s="1"/>
      <c r="V984" s="578">
        <v>35600</v>
      </c>
      <c r="W984" s="383">
        <v>12700</v>
      </c>
      <c r="X984" s="573">
        <v>100</v>
      </c>
      <c r="Y984" s="578">
        <v>6800</v>
      </c>
      <c r="Z984" s="1">
        <v>12600</v>
      </c>
      <c r="AB984" s="589">
        <v>4700</v>
      </c>
      <c r="AF984" t="s">
        <v>1581</v>
      </c>
      <c r="AH984" s="212">
        <v>2590</v>
      </c>
      <c r="AI984" s="212">
        <v>1470</v>
      </c>
      <c r="AJ984" s="212">
        <v>520</v>
      </c>
      <c r="AK984" s="212">
        <v>250</v>
      </c>
      <c r="AL984" s="212">
        <v>450</v>
      </c>
      <c r="AM984" s="16">
        <f>AI984-AJ984-AK984-AL984</f>
        <v>250</v>
      </c>
      <c r="AN984" s="16">
        <f>AM984+(AH984*0.1)</f>
        <v>509</v>
      </c>
      <c r="AO984" s="348">
        <f t="shared" ref="AO984:AO1015" si="0">AJ984/(AH984+AI984)</f>
        <v>0.12807881773399016</v>
      </c>
      <c r="AP984" s="204">
        <f>AH984+AI984-AJ984-AK984-AL984</f>
        <v>2840</v>
      </c>
      <c r="AR984"/>
      <c r="AS984" s="327">
        <f t="shared" ref="AS984:AS996" si="1">(AJ984+AK984)/(AH984+(AI984-AL984))</f>
        <v>0.21329639889196675</v>
      </c>
      <c r="AU984" s="212">
        <v>294</v>
      </c>
      <c r="AV984" t="s">
        <v>146</v>
      </c>
      <c r="AW984" s="19" t="s">
        <v>1787</v>
      </c>
    </row>
    <row r="985" spans="1:49" hidden="1" x14ac:dyDescent="0.2">
      <c r="A985" s="27">
        <v>43583</v>
      </c>
      <c r="B985" s="60">
        <v>100</v>
      </c>
      <c r="C985" s="1" t="s">
        <v>369</v>
      </c>
      <c r="D985" s="1">
        <v>1923</v>
      </c>
      <c r="E985" s="1" t="s">
        <v>27</v>
      </c>
      <c r="F985" s="1" t="s">
        <v>65</v>
      </c>
      <c r="G985" s="1">
        <v>1350</v>
      </c>
      <c r="H985" s="1">
        <v>1</v>
      </c>
      <c r="T985" s="19" t="s">
        <v>1147</v>
      </c>
      <c r="U985" s="1"/>
      <c r="V985" s="600">
        <v>43600</v>
      </c>
      <c r="W985" s="548">
        <v>3400</v>
      </c>
      <c r="X985" s="600">
        <v>6800</v>
      </c>
      <c r="Y985" s="600">
        <v>2000</v>
      </c>
      <c r="Z985" s="1">
        <v>200</v>
      </c>
      <c r="AB985"/>
      <c r="AF985" t="s">
        <v>1584</v>
      </c>
      <c r="AH985" s="212"/>
      <c r="AI985" s="212"/>
      <c r="AJ985" s="212">
        <v>390</v>
      </c>
      <c r="AK985" s="212"/>
      <c r="AL985" s="212"/>
      <c r="AM985" s="16"/>
      <c r="AN985" s="16"/>
      <c r="AO985" s="348"/>
      <c r="AP985" s="204"/>
      <c r="AR985"/>
      <c r="AS985" s="327" t="e">
        <f t="shared" si="1"/>
        <v>#DIV/0!</v>
      </c>
      <c r="AU985" s="212">
        <v>294</v>
      </c>
    </row>
    <row r="986" spans="1:49" hidden="1" x14ac:dyDescent="0.2">
      <c r="A986" s="27">
        <v>43583</v>
      </c>
      <c r="B986" s="60">
        <v>20</v>
      </c>
      <c r="C986" s="1" t="s">
        <v>369</v>
      </c>
      <c r="D986" s="1">
        <v>1922</v>
      </c>
      <c r="E986" s="1" t="s">
        <v>1309</v>
      </c>
      <c r="F986" s="1" t="s">
        <v>67</v>
      </c>
      <c r="G986" s="1">
        <v>100</v>
      </c>
      <c r="H986" s="1">
        <v>4</v>
      </c>
      <c r="T986" s="19" t="s">
        <v>1089</v>
      </c>
      <c r="U986" s="1"/>
      <c r="W986" s="236"/>
      <c r="AB986"/>
      <c r="AF986" s="140" t="s">
        <v>1583</v>
      </c>
      <c r="AH986" s="212">
        <v>2940</v>
      </c>
      <c r="AI986" s="212">
        <v>1470</v>
      </c>
      <c r="AJ986" s="212">
        <v>560</v>
      </c>
      <c r="AK986" s="212">
        <v>300</v>
      </c>
      <c r="AL986" s="212">
        <v>450</v>
      </c>
      <c r="AM986" s="16">
        <f t="shared" ref="AM986:AM996" si="2">AI986-AJ986-AK986-AL986</f>
        <v>160</v>
      </c>
      <c r="AN986" s="16">
        <f t="shared" ref="AN986:AN996" si="3">AM986+(AH986*0.1)</f>
        <v>454</v>
      </c>
      <c r="AO986" s="348">
        <f t="shared" si="0"/>
        <v>0.12698412698412698</v>
      </c>
      <c r="AP986" s="204">
        <f t="shared" ref="AP986:AP999" si="4">AH986+AI986-AJ986-AK986-AL986</f>
        <v>3100</v>
      </c>
      <c r="AR986"/>
      <c r="AS986" s="327">
        <f t="shared" si="1"/>
        <v>0.21717171717171718</v>
      </c>
      <c r="AU986" s="212">
        <v>294</v>
      </c>
      <c r="AW986" s="19" t="s">
        <v>1788</v>
      </c>
    </row>
    <row r="987" spans="1:49" hidden="1" x14ac:dyDescent="0.2">
      <c r="A987" s="27">
        <v>43583</v>
      </c>
      <c r="B987" s="60">
        <v>2</v>
      </c>
      <c r="C987" s="1" t="s">
        <v>1080</v>
      </c>
      <c r="D987" s="1">
        <v>1944</v>
      </c>
      <c r="E987" s="1" t="s">
        <v>790</v>
      </c>
      <c r="F987" s="1" t="s">
        <v>62</v>
      </c>
      <c r="G987" s="1">
        <v>300</v>
      </c>
      <c r="H987" s="1">
        <v>1</v>
      </c>
      <c r="T987" s="19" t="s">
        <v>1090</v>
      </c>
      <c r="U987" s="1"/>
      <c r="W987" s="11"/>
      <c r="AA987"/>
      <c r="AB987"/>
      <c r="AF987" s="140" t="s">
        <v>1583</v>
      </c>
      <c r="AH987" s="212">
        <v>2940</v>
      </c>
      <c r="AI987" s="212">
        <v>1470</v>
      </c>
      <c r="AJ987" s="212">
        <v>560</v>
      </c>
      <c r="AK987" s="212">
        <v>330</v>
      </c>
      <c r="AL987" s="212">
        <v>450</v>
      </c>
      <c r="AM987" s="16">
        <f t="shared" si="2"/>
        <v>130</v>
      </c>
      <c r="AN987" s="16">
        <f t="shared" si="3"/>
        <v>424</v>
      </c>
      <c r="AO987" s="348">
        <f t="shared" si="0"/>
        <v>0.12698412698412698</v>
      </c>
      <c r="AP987" s="204">
        <f t="shared" si="4"/>
        <v>3070</v>
      </c>
      <c r="AR987"/>
      <c r="AS987" s="327">
        <f t="shared" si="1"/>
        <v>0.22474747474747475</v>
      </c>
      <c r="AU987" s="212">
        <v>294</v>
      </c>
      <c r="AW987" s="19" t="s">
        <v>1788</v>
      </c>
    </row>
    <row r="988" spans="1:49" hidden="1" x14ac:dyDescent="0.2">
      <c r="A988" s="27">
        <v>43583</v>
      </c>
      <c r="B988" s="60">
        <v>50</v>
      </c>
      <c r="C988" s="1" t="s">
        <v>371</v>
      </c>
      <c r="D988" s="1">
        <v>1932</v>
      </c>
      <c r="E988" s="11" t="s">
        <v>1133</v>
      </c>
      <c r="F988" s="11" t="s">
        <v>131</v>
      </c>
      <c r="G988" s="1">
        <v>2900</v>
      </c>
      <c r="H988" s="1">
        <v>1</v>
      </c>
      <c r="T988" s="19" t="s">
        <v>1093</v>
      </c>
      <c r="U988" s="1"/>
      <c r="W988" s="11"/>
      <c r="AA988"/>
      <c r="AB988"/>
      <c r="AF988" s="140" t="s">
        <v>1585</v>
      </c>
      <c r="AH988" s="212">
        <v>10330</v>
      </c>
      <c r="AI988" s="212">
        <v>0</v>
      </c>
      <c r="AJ988" s="212">
        <v>0</v>
      </c>
      <c r="AK988" s="212">
        <v>0</v>
      </c>
      <c r="AL988" s="212">
        <v>1430</v>
      </c>
      <c r="AM988" s="16">
        <f t="shared" si="2"/>
        <v>-1430</v>
      </c>
      <c r="AN988" s="16">
        <f t="shared" si="3"/>
        <v>-397</v>
      </c>
      <c r="AO988" s="348">
        <f t="shared" si="0"/>
        <v>0</v>
      </c>
      <c r="AP988" s="204">
        <f t="shared" si="4"/>
        <v>8900</v>
      </c>
      <c r="AR988"/>
      <c r="AS988" s="327">
        <f t="shared" si="1"/>
        <v>0</v>
      </c>
      <c r="AU988" s="212">
        <v>318</v>
      </c>
      <c r="AW988" s="19" t="s">
        <v>1788</v>
      </c>
    </row>
    <row r="989" spans="1:49" hidden="1" x14ac:dyDescent="0.2">
      <c r="A989" s="27">
        <v>43583</v>
      </c>
      <c r="B989" s="60">
        <v>100</v>
      </c>
      <c r="C989" s="1" t="s">
        <v>371</v>
      </c>
      <c r="D989" s="1">
        <v>1930</v>
      </c>
      <c r="E989" s="11" t="s">
        <v>1133</v>
      </c>
      <c r="F989" s="1" t="s">
        <v>65</v>
      </c>
      <c r="G989" s="1">
        <v>2900</v>
      </c>
      <c r="H989" s="1">
        <v>0.5</v>
      </c>
      <c r="T989" s="19" t="s">
        <v>1131</v>
      </c>
      <c r="U989" s="1"/>
      <c r="V989" s="240"/>
      <c r="W989" s="11"/>
      <c r="X989" s="240"/>
      <c r="Y989" s="240"/>
      <c r="AA989" s="19"/>
      <c r="AB989"/>
      <c r="AF989" s="19" t="s">
        <v>1588</v>
      </c>
      <c r="AH989" s="212">
        <v>2070</v>
      </c>
      <c r="AI989" s="212">
        <v>1470</v>
      </c>
      <c r="AJ989" s="212">
        <v>450</v>
      </c>
      <c r="AK989" s="212">
        <v>280</v>
      </c>
      <c r="AL989" s="212">
        <v>540</v>
      </c>
      <c r="AM989" s="16">
        <f t="shared" si="2"/>
        <v>200</v>
      </c>
      <c r="AN989" s="16">
        <f t="shared" si="3"/>
        <v>407</v>
      </c>
      <c r="AO989" s="348">
        <f t="shared" si="0"/>
        <v>0.1271186440677966</v>
      </c>
      <c r="AP989" s="204">
        <f t="shared" si="4"/>
        <v>2270</v>
      </c>
      <c r="AR989"/>
      <c r="AS989" s="327">
        <f t="shared" si="1"/>
        <v>0.24333333333333335</v>
      </c>
      <c r="AU989" s="212">
        <v>295</v>
      </c>
    </row>
    <row r="990" spans="1:49" hidden="1" x14ac:dyDescent="0.2">
      <c r="A990" s="27">
        <v>43585</v>
      </c>
      <c r="B990" s="60">
        <v>10</v>
      </c>
      <c r="C990" s="1" t="s">
        <v>362</v>
      </c>
      <c r="D990" s="1">
        <v>1947</v>
      </c>
      <c r="E990" s="11"/>
      <c r="F990" s="1" t="s">
        <v>67</v>
      </c>
      <c r="G990" s="1">
        <v>11000</v>
      </c>
      <c r="H990" s="1">
        <v>2</v>
      </c>
      <c r="T990" s="19" t="s">
        <v>737</v>
      </c>
      <c r="U990" s="1"/>
      <c r="V990" s="274"/>
      <c r="W990" s="11"/>
      <c r="X990" s="274"/>
      <c r="Y990" s="274"/>
      <c r="AB990" s="19"/>
      <c r="AF990" s="308" t="s">
        <v>1591</v>
      </c>
      <c r="AH990" s="212">
        <v>1270</v>
      </c>
      <c r="AI990" s="212">
        <v>1490</v>
      </c>
      <c r="AJ990" s="212">
        <v>350</v>
      </c>
      <c r="AK990" s="212">
        <v>240</v>
      </c>
      <c r="AL990" s="212">
        <v>1800</v>
      </c>
      <c r="AM990" s="16">
        <f t="shared" si="2"/>
        <v>-900</v>
      </c>
      <c r="AN990" s="16">
        <f t="shared" si="3"/>
        <v>-773</v>
      </c>
      <c r="AO990" s="348">
        <f t="shared" si="0"/>
        <v>0.12681159420289856</v>
      </c>
      <c r="AP990" s="204">
        <f t="shared" si="4"/>
        <v>370</v>
      </c>
      <c r="AR990"/>
      <c r="AS990" s="327">
        <f t="shared" si="1"/>
        <v>0.61458333333333337</v>
      </c>
      <c r="AU990" s="212">
        <v>298</v>
      </c>
    </row>
    <row r="991" spans="1:49" hidden="1" x14ac:dyDescent="0.2">
      <c r="A991" s="27">
        <v>43585</v>
      </c>
      <c r="B991" s="60">
        <v>10</v>
      </c>
      <c r="C991" s="1" t="s">
        <v>362</v>
      </c>
      <c r="D991" s="1">
        <v>1949</v>
      </c>
      <c r="E991" s="11"/>
      <c r="F991" s="1" t="s">
        <v>67</v>
      </c>
      <c r="G991" s="1">
        <v>1500</v>
      </c>
      <c r="H991" s="1">
        <v>2</v>
      </c>
      <c r="T991" s="19" t="s">
        <v>745</v>
      </c>
      <c r="U991" s="1"/>
      <c r="V991" s="226"/>
      <c r="W991" s="11"/>
      <c r="X991" s="298"/>
      <c r="Y991" s="279"/>
      <c r="AA991" s="19"/>
      <c r="AB991" s="19"/>
      <c r="AE991" s="19" t="s">
        <v>1597</v>
      </c>
      <c r="AF991" s="19" t="s">
        <v>1598</v>
      </c>
      <c r="AH991" s="212">
        <v>2040</v>
      </c>
      <c r="AI991" s="212">
        <v>1510</v>
      </c>
      <c r="AJ991" s="212">
        <v>260</v>
      </c>
      <c r="AK991" s="212">
        <v>280</v>
      </c>
      <c r="AL991" s="212">
        <v>540</v>
      </c>
      <c r="AM991" s="16">
        <f t="shared" si="2"/>
        <v>430</v>
      </c>
      <c r="AN991" s="16">
        <f t="shared" si="3"/>
        <v>634</v>
      </c>
      <c r="AO991" s="348">
        <f t="shared" si="0"/>
        <v>7.3239436619718309E-2</v>
      </c>
      <c r="AP991" s="204">
        <f t="shared" si="4"/>
        <v>2470</v>
      </c>
      <c r="AR991"/>
      <c r="AS991" s="327">
        <f t="shared" si="1"/>
        <v>0.17940199335548174</v>
      </c>
      <c r="AU991" s="212">
        <v>302</v>
      </c>
    </row>
    <row r="992" spans="1:49" hidden="1" x14ac:dyDescent="0.2">
      <c r="A992" s="27">
        <v>43585</v>
      </c>
      <c r="B992" s="60">
        <v>10</v>
      </c>
      <c r="C992" s="1" t="s">
        <v>362</v>
      </c>
      <c r="D992" s="1">
        <v>1962</v>
      </c>
      <c r="E992" s="11"/>
      <c r="F992" s="1" t="s">
        <v>62</v>
      </c>
      <c r="G992" s="1">
        <v>400</v>
      </c>
      <c r="H992" s="1">
        <v>0</v>
      </c>
      <c r="T992" s="19" t="s">
        <v>283</v>
      </c>
      <c r="U992" s="1"/>
      <c r="V992" s="323"/>
      <c r="W992" s="423"/>
      <c r="X992" s="340"/>
      <c r="Y992" s="352"/>
      <c r="AA992" s="19"/>
      <c r="AF992" s="19" t="s">
        <v>1635</v>
      </c>
      <c r="AH992" s="212">
        <v>990</v>
      </c>
      <c r="AI992" s="212">
        <v>900</v>
      </c>
      <c r="AJ992" s="212">
        <v>240</v>
      </c>
      <c r="AK992" s="212">
        <v>160</v>
      </c>
      <c r="AL992" s="212">
        <v>450</v>
      </c>
      <c r="AM992" s="16">
        <f t="shared" si="2"/>
        <v>50</v>
      </c>
      <c r="AN992" s="16">
        <f t="shared" si="3"/>
        <v>149</v>
      </c>
      <c r="AO992" s="348">
        <f t="shared" si="0"/>
        <v>0.12698412698412698</v>
      </c>
      <c r="AP992" s="204">
        <f t="shared" si="4"/>
        <v>1040</v>
      </c>
      <c r="AR992"/>
      <c r="AS992" s="327">
        <f t="shared" si="1"/>
        <v>0.27777777777777779</v>
      </c>
      <c r="AU992" s="212">
        <v>300</v>
      </c>
      <c r="AW992" s="19" t="s">
        <v>1786</v>
      </c>
    </row>
    <row r="993" spans="1:49" hidden="1" x14ac:dyDescent="0.2">
      <c r="A993" s="27">
        <v>43585</v>
      </c>
      <c r="B993" s="60">
        <v>100</v>
      </c>
      <c r="C993" s="1" t="s">
        <v>362</v>
      </c>
      <c r="D993" s="1">
        <v>1949</v>
      </c>
      <c r="E993" s="11"/>
      <c r="F993" s="1" t="s">
        <v>67</v>
      </c>
      <c r="G993" s="1">
        <v>1200</v>
      </c>
      <c r="H993" s="1">
        <v>0</v>
      </c>
      <c r="T993" s="19" t="s">
        <v>285</v>
      </c>
      <c r="U993" s="1"/>
      <c r="V993" s="11"/>
      <c r="W993" s="467"/>
      <c r="X993" s="435"/>
      <c r="Y993" s="438"/>
      <c r="AF993" s="19" t="s">
        <v>1649</v>
      </c>
      <c r="AH993" s="212">
        <v>16210</v>
      </c>
      <c r="AI993" s="212">
        <v>3010</v>
      </c>
      <c r="AJ993" s="212">
        <v>2440</v>
      </c>
      <c r="AK993" s="212">
        <v>1130</v>
      </c>
      <c r="AL993" s="212">
        <v>1770</v>
      </c>
      <c r="AM993" s="16">
        <f t="shared" si="2"/>
        <v>-2330</v>
      </c>
      <c r="AN993" s="16">
        <f t="shared" si="3"/>
        <v>-709</v>
      </c>
      <c r="AO993" s="348">
        <f t="shared" si="0"/>
        <v>0.12695109261186263</v>
      </c>
      <c r="AP993" s="204">
        <f t="shared" si="4"/>
        <v>13880</v>
      </c>
      <c r="AR993"/>
      <c r="AS993" s="327">
        <f t="shared" si="1"/>
        <v>0.20458452722063036</v>
      </c>
      <c r="AU993" s="212">
        <v>301</v>
      </c>
      <c r="AV993" t="s">
        <v>146</v>
      </c>
      <c r="AW993" s="19" t="s">
        <v>403</v>
      </c>
    </row>
    <row r="994" spans="1:49" hidden="1" x14ac:dyDescent="0.2">
      <c r="A994" s="27">
        <v>43585</v>
      </c>
      <c r="B994" s="60">
        <v>100</v>
      </c>
      <c r="C994" s="1" t="s">
        <v>362</v>
      </c>
      <c r="D994" s="1">
        <v>1992</v>
      </c>
      <c r="E994" s="11"/>
      <c r="F994" s="1" t="s">
        <v>69</v>
      </c>
      <c r="G994" s="1">
        <v>1150</v>
      </c>
      <c r="H994" s="1">
        <v>0</v>
      </c>
      <c r="T994"/>
      <c r="U994" s="1"/>
      <c r="V994" s="573"/>
      <c r="W994" s="554"/>
      <c r="Y994" s="483"/>
      <c r="AA994" s="7"/>
      <c r="AB994" s="11"/>
      <c r="AC994" s="19"/>
      <c r="AE994" t="s">
        <v>1686</v>
      </c>
      <c r="AF994" s="308" t="s">
        <v>1767</v>
      </c>
      <c r="AH994" s="212">
        <v>2230</v>
      </c>
      <c r="AI994" s="212">
        <v>1480</v>
      </c>
      <c r="AJ994" s="212">
        <v>470</v>
      </c>
      <c r="AK994" s="212">
        <v>290</v>
      </c>
      <c r="AL994" s="212">
        <v>540</v>
      </c>
      <c r="AM994" s="16">
        <f t="shared" si="2"/>
        <v>180</v>
      </c>
      <c r="AN994" s="16">
        <f t="shared" si="3"/>
        <v>403</v>
      </c>
      <c r="AO994" s="348">
        <f t="shared" si="0"/>
        <v>0.12668463611859837</v>
      </c>
      <c r="AP994" s="204">
        <f t="shared" si="4"/>
        <v>2410</v>
      </c>
      <c r="AR994"/>
      <c r="AS994" s="327">
        <f t="shared" si="1"/>
        <v>0.23974763406940064</v>
      </c>
      <c r="AU994" s="212">
        <v>297</v>
      </c>
      <c r="AV994" s="19" t="s">
        <v>146</v>
      </c>
      <c r="AW994" s="19" t="s">
        <v>403</v>
      </c>
    </row>
    <row r="995" spans="1:49" hidden="1" x14ac:dyDescent="0.2">
      <c r="A995" s="27">
        <v>43590</v>
      </c>
      <c r="B995" s="60">
        <v>10</v>
      </c>
      <c r="C995" s="1" t="s">
        <v>371</v>
      </c>
      <c r="D995" s="1">
        <v>1936</v>
      </c>
      <c r="E995" s="11"/>
      <c r="F995" s="1" t="s">
        <v>395</v>
      </c>
      <c r="G995" s="1">
        <v>800</v>
      </c>
      <c r="H995" s="1">
        <v>1</v>
      </c>
      <c r="I995" s="11"/>
      <c r="T995"/>
      <c r="U995" s="1"/>
      <c r="AA995" s="81"/>
      <c r="AB995" s="11"/>
      <c r="AC995" s="11"/>
      <c r="AE995" s="19" t="s">
        <v>1769</v>
      </c>
      <c r="AF995" s="19" t="s">
        <v>1770</v>
      </c>
      <c r="AH995" s="212">
        <v>290</v>
      </c>
      <c r="AI995" s="212">
        <v>880</v>
      </c>
      <c r="AJ995" s="212">
        <v>150</v>
      </c>
      <c r="AK995" s="212">
        <v>150</v>
      </c>
      <c r="AL995" s="212">
        <v>610</v>
      </c>
      <c r="AM995" s="16">
        <f t="shared" si="2"/>
        <v>-30</v>
      </c>
      <c r="AN995" s="16">
        <f t="shared" si="3"/>
        <v>-1</v>
      </c>
      <c r="AO995" s="348">
        <f t="shared" si="0"/>
        <v>0.12820512820512819</v>
      </c>
      <c r="AP995" s="204">
        <f t="shared" si="4"/>
        <v>260</v>
      </c>
      <c r="AR995"/>
      <c r="AS995" s="327">
        <f t="shared" si="1"/>
        <v>0.5357142857142857</v>
      </c>
      <c r="AU995" s="212">
        <v>294</v>
      </c>
      <c r="AV995" s="19" t="s">
        <v>146</v>
      </c>
      <c r="AW995" s="19" t="s">
        <v>403</v>
      </c>
    </row>
    <row r="996" spans="1:49" hidden="1" x14ac:dyDescent="0.2">
      <c r="A996" s="27">
        <v>43590</v>
      </c>
      <c r="B996" s="60">
        <v>20</v>
      </c>
      <c r="C996" s="1" t="s">
        <v>371</v>
      </c>
      <c r="D996" s="1">
        <v>1941</v>
      </c>
      <c r="E996" s="11"/>
      <c r="F996" s="1" t="s">
        <v>69</v>
      </c>
      <c r="G996" s="1">
        <v>1200</v>
      </c>
      <c r="H996" s="1">
        <v>5</v>
      </c>
      <c r="I996" s="11"/>
      <c r="T996" s="4"/>
      <c r="U996" s="1"/>
      <c r="W996" s="564"/>
      <c r="Z996" s="1">
        <v>14300</v>
      </c>
      <c r="AA996" s="7"/>
      <c r="AB996" s="11"/>
      <c r="AC996" s="11"/>
      <c r="AF996" s="19" t="s">
        <v>1412</v>
      </c>
      <c r="AH996" s="212">
        <v>1370</v>
      </c>
      <c r="AI996" s="212">
        <v>1320</v>
      </c>
      <c r="AJ996" s="212">
        <v>340</v>
      </c>
      <c r="AK996" s="212">
        <v>240</v>
      </c>
      <c r="AL996" s="212">
        <v>460</v>
      </c>
      <c r="AM996" s="16">
        <f t="shared" si="2"/>
        <v>280</v>
      </c>
      <c r="AN996" s="16">
        <f t="shared" si="3"/>
        <v>417</v>
      </c>
      <c r="AO996" s="348">
        <f t="shared" si="0"/>
        <v>0.12639405204460966</v>
      </c>
      <c r="AP996" s="204">
        <f t="shared" si="4"/>
        <v>1650</v>
      </c>
      <c r="AR996"/>
      <c r="AS996" s="327">
        <f t="shared" si="1"/>
        <v>0.26008968609865468</v>
      </c>
      <c r="AU996" s="212">
        <v>304</v>
      </c>
      <c r="AV996" s="19" t="s">
        <v>146</v>
      </c>
      <c r="AW996" s="19" t="s">
        <v>1785</v>
      </c>
    </row>
    <row r="997" spans="1:49" hidden="1" x14ac:dyDescent="0.2">
      <c r="A997" s="27">
        <v>43593</v>
      </c>
      <c r="B997" s="60">
        <v>20</v>
      </c>
      <c r="C997" s="11" t="s">
        <v>369</v>
      </c>
      <c r="D997" s="1">
        <v>1913</v>
      </c>
      <c r="E997" s="1" t="s">
        <v>1249</v>
      </c>
      <c r="F997" s="11" t="s">
        <v>67</v>
      </c>
      <c r="G997" s="1">
        <v>800</v>
      </c>
      <c r="H997" s="1">
        <v>2</v>
      </c>
      <c r="T997" s="4"/>
      <c r="Y997" s="602">
        <v>3700</v>
      </c>
      <c r="AA997" s="7"/>
      <c r="AB997" s="11"/>
      <c r="AC997" s="11"/>
      <c r="AF997" s="308" t="s">
        <v>1687</v>
      </c>
      <c r="AH997" s="212">
        <v>2680</v>
      </c>
      <c r="AI997" s="212">
        <v>1410</v>
      </c>
      <c r="AJ997" s="212">
        <v>520</v>
      </c>
      <c r="AK997" s="212">
        <v>310</v>
      </c>
      <c r="AL997" s="212">
        <v>560</v>
      </c>
      <c r="AM997" s="16">
        <f t="shared" ref="AM997" si="5">AI997-AJ997-AK997-AL997</f>
        <v>20</v>
      </c>
      <c r="AN997" s="16">
        <f t="shared" ref="AN997:AN1000" si="6">AM997+(AH997*0.1)</f>
        <v>288</v>
      </c>
      <c r="AO997" s="348">
        <f t="shared" si="0"/>
        <v>0.12713936430317849</v>
      </c>
      <c r="AP997" s="204">
        <f t="shared" si="4"/>
        <v>2700</v>
      </c>
      <c r="AQ997" s="326">
        <v>3458</v>
      </c>
      <c r="AR997" s="327">
        <f>AP997/AQ997</f>
        <v>0.78079814921920188</v>
      </c>
      <c r="AS997" s="327">
        <f t="shared" ref="AS997:AS1000" si="7">(AJ997+AK997)/(AH997+(AI997-AL997))</f>
        <v>0.23512747875354106</v>
      </c>
      <c r="AT997" s="328">
        <f t="shared" ref="AT997" si="8">(AH997+AI997-1500)/AQ997</f>
        <v>0.74898785425101211</v>
      </c>
      <c r="AU997" s="212">
        <v>305</v>
      </c>
      <c r="AV997" s="19" t="s">
        <v>146</v>
      </c>
      <c r="AW997" s="19" t="s">
        <v>403</v>
      </c>
    </row>
    <row r="998" spans="1:49" hidden="1" x14ac:dyDescent="0.2">
      <c r="A998" s="27">
        <v>43593</v>
      </c>
      <c r="B998" s="60">
        <v>20</v>
      </c>
      <c r="C998" s="11" t="s">
        <v>369</v>
      </c>
      <c r="D998" s="1">
        <v>1913</v>
      </c>
      <c r="E998" s="11" t="s">
        <v>1238</v>
      </c>
      <c r="F998" s="11" t="s">
        <v>67</v>
      </c>
      <c r="G998" s="1">
        <v>500</v>
      </c>
      <c r="H998" s="1">
        <v>0</v>
      </c>
      <c r="N998" s="66" t="s">
        <v>2030</v>
      </c>
      <c r="T998" s="4"/>
      <c r="W998" s="596"/>
      <c r="Z998" s="1">
        <v>2000</v>
      </c>
      <c r="AA998" s="4" t="s">
        <v>2354</v>
      </c>
      <c r="AB998" s="11"/>
      <c r="AC998" s="11"/>
      <c r="AF998" s="19" t="s">
        <v>1777</v>
      </c>
      <c r="AH998" s="212"/>
      <c r="AI998" s="212"/>
      <c r="AJ998" s="212">
        <v>940</v>
      </c>
      <c r="AK998" s="212"/>
      <c r="AL998" s="322"/>
      <c r="AM998" s="16"/>
      <c r="AN998" s="16"/>
      <c r="AO998" s="348"/>
      <c r="AP998" s="204">
        <f t="shared" si="4"/>
        <v>-940</v>
      </c>
      <c r="AR998" s="327"/>
      <c r="AS998" s="327"/>
      <c r="AT998" s="328"/>
      <c r="AU998" s="212"/>
    </row>
    <row r="999" spans="1:49" hidden="1" x14ac:dyDescent="0.2">
      <c r="A999" s="27">
        <v>43593</v>
      </c>
      <c r="B999" s="60">
        <v>10</v>
      </c>
      <c r="C999" s="11" t="s">
        <v>362</v>
      </c>
      <c r="D999" s="1">
        <v>1962</v>
      </c>
      <c r="E999" s="11"/>
      <c r="F999" s="11" t="s">
        <v>83</v>
      </c>
      <c r="G999" s="1">
        <v>400</v>
      </c>
      <c r="H999" s="1">
        <v>0</v>
      </c>
      <c r="I999" s="11"/>
      <c r="O999" s="60">
        <v>15</v>
      </c>
      <c r="P999" s="1" t="s">
        <v>360</v>
      </c>
      <c r="T999" s="4"/>
      <c r="AA999" s="566"/>
      <c r="AE999" s="19" t="s">
        <v>1783</v>
      </c>
      <c r="AF999" s="19" t="s">
        <v>1784</v>
      </c>
      <c r="AH999" s="212"/>
      <c r="AI999" s="212"/>
      <c r="AJ999" s="212">
        <v>140</v>
      </c>
      <c r="AK999" s="212"/>
      <c r="AL999" s="322"/>
      <c r="AM999" s="16"/>
      <c r="AN999" s="16"/>
      <c r="AO999" s="348"/>
      <c r="AP999" s="204">
        <f t="shared" si="4"/>
        <v>-140</v>
      </c>
      <c r="AR999" s="327"/>
      <c r="AS999" s="327"/>
      <c r="AT999" s="328"/>
      <c r="AU999" s="212"/>
    </row>
    <row r="1000" spans="1:49" hidden="1" x14ac:dyDescent="0.2">
      <c r="A1000" s="27">
        <v>43593</v>
      </c>
      <c r="B1000" s="60">
        <v>10</v>
      </c>
      <c r="C1000" s="11" t="s">
        <v>362</v>
      </c>
      <c r="D1000" s="1">
        <v>1975</v>
      </c>
      <c r="E1000" s="11"/>
      <c r="F1000" s="11" t="s">
        <v>83</v>
      </c>
      <c r="G1000" s="1">
        <v>250</v>
      </c>
      <c r="H1000" s="1">
        <v>1</v>
      </c>
      <c r="I1000" s="11"/>
      <c r="O1000" s="60">
        <v>30</v>
      </c>
      <c r="P1000" s="1" t="s">
        <v>360</v>
      </c>
      <c r="T1000" s="4"/>
      <c r="AA1000" s="65"/>
      <c r="AB1000" s="28"/>
      <c r="AE1000" s="19" t="s">
        <v>1805</v>
      </c>
      <c r="AF1000" s="19" t="s">
        <v>1806</v>
      </c>
      <c r="AH1000" s="322">
        <v>620</v>
      </c>
      <c r="AI1000" s="322">
        <v>910</v>
      </c>
      <c r="AJ1000" s="322">
        <v>150</v>
      </c>
      <c r="AK1000" s="322">
        <v>80</v>
      </c>
      <c r="AL1000" s="322">
        <v>650</v>
      </c>
      <c r="AM1000" s="16">
        <f t="shared" ref="AM1000:AM1006" si="9">AI1000-AK1000-AJ1000-AL1000</f>
        <v>30</v>
      </c>
      <c r="AN1000" s="16">
        <f t="shared" si="6"/>
        <v>92</v>
      </c>
      <c r="AO1000" s="348">
        <f t="shared" si="0"/>
        <v>9.8039215686274508E-2</v>
      </c>
      <c r="AP1000" s="204">
        <f t="shared" ref="AP1000:AP1016" si="10">AH1000+AI1000-AK1000-AJ1000-AL1000</f>
        <v>650</v>
      </c>
      <c r="AQ1000" s="326">
        <v>500</v>
      </c>
      <c r="AR1000" s="327"/>
      <c r="AS1000" s="327">
        <f t="shared" si="7"/>
        <v>0.26136363636363635</v>
      </c>
      <c r="AT1000" s="328"/>
      <c r="AU1000" s="212">
        <v>303</v>
      </c>
      <c r="AV1000" t="s">
        <v>146</v>
      </c>
      <c r="AW1000" t="s">
        <v>1787</v>
      </c>
    </row>
    <row r="1001" spans="1:49" hidden="1" x14ac:dyDescent="0.2">
      <c r="A1001" s="27">
        <v>43593</v>
      </c>
      <c r="B1001" s="60">
        <v>10000</v>
      </c>
      <c r="C1001" s="11" t="s">
        <v>374</v>
      </c>
      <c r="D1001" s="1">
        <v>1946</v>
      </c>
      <c r="E1001" s="11" t="s">
        <v>411</v>
      </c>
      <c r="F1001" s="11" t="s">
        <v>67</v>
      </c>
      <c r="G1001" s="1">
        <v>250</v>
      </c>
      <c r="H1001" s="1">
        <v>1</v>
      </c>
      <c r="O1001" s="60">
        <v>5</v>
      </c>
      <c r="P1001" s="1" t="s">
        <v>369</v>
      </c>
      <c r="Q1001" s="1">
        <v>1919</v>
      </c>
      <c r="T1001" s="4"/>
      <c r="AA1001" s="65"/>
      <c r="AB1001" s="24"/>
      <c r="AE1001" s="19" t="s">
        <v>1807</v>
      </c>
      <c r="AF1001" s="308" t="s">
        <v>1808</v>
      </c>
      <c r="AH1001" s="325">
        <v>3240</v>
      </c>
      <c r="AI1001" s="325">
        <v>1310</v>
      </c>
      <c r="AJ1001" s="325">
        <v>580</v>
      </c>
      <c r="AK1001" s="325">
        <v>350</v>
      </c>
      <c r="AL1001" s="212">
        <v>730</v>
      </c>
      <c r="AM1001" s="16">
        <f t="shared" si="9"/>
        <v>-350</v>
      </c>
      <c r="AN1001" s="16">
        <f t="shared" ref="AN1001" si="11">AM1001+(AH1001*0.1)</f>
        <v>-26</v>
      </c>
      <c r="AO1001" s="348">
        <f t="shared" si="0"/>
        <v>0.12747252747252746</v>
      </c>
      <c r="AP1001" s="204">
        <f t="shared" si="10"/>
        <v>2890</v>
      </c>
      <c r="AQ1001" s="326">
        <v>3184</v>
      </c>
      <c r="AR1001" s="327">
        <f t="shared" ref="AR1001" si="12">AP1001/AQ1001</f>
        <v>0.90766331658291455</v>
      </c>
      <c r="AS1001" s="327">
        <f>(AJ1001+AK1001)/(AH1001+(AI1001-AL1001))</f>
        <v>0.24345549738219896</v>
      </c>
      <c r="AT1001" s="328">
        <f>(AH1001+AI1001-1500)/AQ1001</f>
        <v>0.95791457286432158</v>
      </c>
      <c r="AU1001" s="212">
        <v>309</v>
      </c>
      <c r="AV1001" t="s">
        <v>146</v>
      </c>
      <c r="AW1001" t="s">
        <v>403</v>
      </c>
    </row>
    <row r="1002" spans="1:49" hidden="1" x14ac:dyDescent="0.2">
      <c r="A1002" s="27">
        <v>43593</v>
      </c>
      <c r="B1002" s="60">
        <v>50000</v>
      </c>
      <c r="C1002" s="11" t="s">
        <v>374</v>
      </c>
      <c r="D1002" s="1">
        <v>1946</v>
      </c>
      <c r="E1002" s="1" t="s">
        <v>406</v>
      </c>
      <c r="F1002" s="11" t="s">
        <v>67</v>
      </c>
      <c r="G1002" s="1">
        <v>120</v>
      </c>
      <c r="H1002" s="1">
        <v>1</v>
      </c>
      <c r="O1002" s="60">
        <v>10</v>
      </c>
      <c r="P1002" s="1" t="s">
        <v>369</v>
      </c>
      <c r="Q1002" s="1">
        <v>1919</v>
      </c>
      <c r="AA1002" s="4"/>
      <c r="AE1002" s="19" t="s">
        <v>1817</v>
      </c>
      <c r="AF1002" s="308" t="s">
        <v>1818</v>
      </c>
      <c r="AH1002" s="334">
        <v>0</v>
      </c>
      <c r="AI1002" s="334">
        <v>820</v>
      </c>
      <c r="AJ1002" s="334">
        <v>100</v>
      </c>
      <c r="AK1002" s="334">
        <v>140</v>
      </c>
      <c r="AL1002" s="212">
        <v>710</v>
      </c>
      <c r="AM1002" s="16">
        <f t="shared" si="9"/>
        <v>-130</v>
      </c>
      <c r="AN1002" s="16">
        <f t="shared" ref="AN1002:AN1004" si="13">AM1002+(AH1002*0.1)</f>
        <v>-130</v>
      </c>
      <c r="AO1002" s="348">
        <f t="shared" si="0"/>
        <v>0.12195121951219512</v>
      </c>
      <c r="AP1002" s="204">
        <f t="shared" si="10"/>
        <v>-130</v>
      </c>
      <c r="AS1002" s="327"/>
      <c r="AT1002" s="328"/>
      <c r="AU1002" s="334">
        <v>304</v>
      </c>
      <c r="AV1002" t="s">
        <v>146</v>
      </c>
      <c r="AW1002" t="s">
        <v>403</v>
      </c>
    </row>
    <row r="1003" spans="1:49" hidden="1" x14ac:dyDescent="0.2">
      <c r="A1003" s="27">
        <v>43593</v>
      </c>
      <c r="B1003" s="60">
        <v>100000</v>
      </c>
      <c r="C1003" s="11" t="s">
        <v>374</v>
      </c>
      <c r="D1003" s="1">
        <v>1946</v>
      </c>
      <c r="E1003" s="42" t="s">
        <v>396</v>
      </c>
      <c r="F1003" s="11" t="s">
        <v>62</v>
      </c>
      <c r="G1003" s="1">
        <v>360</v>
      </c>
      <c r="H1003" s="1">
        <v>1</v>
      </c>
      <c r="O1003" s="60">
        <v>20</v>
      </c>
      <c r="P1003" s="1" t="s">
        <v>369</v>
      </c>
      <c r="Q1003" s="1">
        <v>1919</v>
      </c>
      <c r="W1003" s="519"/>
      <c r="AA1003" s="7" t="s">
        <v>2088</v>
      </c>
      <c r="AF1003" s="19" t="s">
        <v>1831</v>
      </c>
      <c r="AH1003" s="341">
        <v>910</v>
      </c>
      <c r="AI1003" s="341">
        <v>1090</v>
      </c>
      <c r="AJ1003" s="341">
        <v>260</v>
      </c>
      <c r="AK1003" s="341">
        <v>200</v>
      </c>
      <c r="AL1003" s="212">
        <v>520</v>
      </c>
      <c r="AM1003" s="16">
        <f t="shared" si="9"/>
        <v>110</v>
      </c>
      <c r="AN1003" s="16">
        <f t="shared" si="13"/>
        <v>201</v>
      </c>
      <c r="AO1003" s="348">
        <f t="shared" si="0"/>
        <v>0.13</v>
      </c>
      <c r="AP1003" s="204">
        <f t="shared" si="10"/>
        <v>1020</v>
      </c>
      <c r="AS1003" s="327">
        <f t="shared" ref="AS1003" si="14">(AJ1003+AK1003)/(AH1003+(AI1003-AL1003))</f>
        <v>0.3108108108108108</v>
      </c>
      <c r="AT1003" s="328"/>
      <c r="AU1003" s="341">
        <v>323</v>
      </c>
      <c r="AW1003" t="s">
        <v>1832</v>
      </c>
    </row>
    <row r="1004" spans="1:49" hidden="1" x14ac:dyDescent="0.2">
      <c r="A1004" s="27">
        <v>43593</v>
      </c>
      <c r="B1004" s="60">
        <v>500000</v>
      </c>
      <c r="C1004" s="11" t="s">
        <v>374</v>
      </c>
      <c r="D1004" s="1">
        <v>1946</v>
      </c>
      <c r="E1004" s="11"/>
      <c r="F1004" s="11" t="s">
        <v>69</v>
      </c>
      <c r="G1004" s="1">
        <v>400</v>
      </c>
      <c r="H1004" s="1">
        <v>3</v>
      </c>
      <c r="I1004" s="11"/>
      <c r="O1004" s="60">
        <v>1000</v>
      </c>
      <c r="P1004" s="1" t="s">
        <v>369</v>
      </c>
      <c r="Q1004" s="1">
        <v>1920</v>
      </c>
      <c r="AA1004" s="65" t="s">
        <v>2089</v>
      </c>
      <c r="AE1004" t="s">
        <v>1147</v>
      </c>
      <c r="AF1004" s="19" t="s">
        <v>1833</v>
      </c>
      <c r="AH1004" s="343">
        <v>900</v>
      </c>
      <c r="AI1004" s="343">
        <v>1000</v>
      </c>
      <c r="AJ1004" s="343">
        <v>240</v>
      </c>
      <c r="AK1004" s="343">
        <v>210</v>
      </c>
      <c r="AL1004" s="212">
        <v>730</v>
      </c>
      <c r="AM1004" s="16">
        <f t="shared" si="9"/>
        <v>-180</v>
      </c>
      <c r="AN1004" s="16">
        <f t="shared" si="13"/>
        <v>-90</v>
      </c>
      <c r="AO1004" s="348">
        <f t="shared" si="0"/>
        <v>0.12631578947368421</v>
      </c>
      <c r="AP1004" s="204">
        <f t="shared" si="10"/>
        <v>720</v>
      </c>
      <c r="AS1004" s="327">
        <f>(AJ1004+AK1004)/(AH1004+(AI1004-AL1004))</f>
        <v>0.38461538461538464</v>
      </c>
      <c r="AT1004" s="328"/>
      <c r="AU1004" s="343">
        <v>322</v>
      </c>
      <c r="AW1004" s="19" t="s">
        <v>403</v>
      </c>
    </row>
    <row r="1005" spans="1:49" x14ac:dyDescent="0.2">
      <c r="A1005" s="27">
        <v>43593</v>
      </c>
      <c r="B1005" s="60">
        <v>1000000</v>
      </c>
      <c r="C1005" s="11" t="s">
        <v>374</v>
      </c>
      <c r="D1005" s="1">
        <v>1946</v>
      </c>
      <c r="E1005" s="42" t="s">
        <v>412</v>
      </c>
      <c r="F1005" s="11" t="s">
        <v>191</v>
      </c>
      <c r="G1005" s="1">
        <v>600</v>
      </c>
      <c r="H1005" s="1">
        <v>1</v>
      </c>
      <c r="I1005" s="11"/>
      <c r="O1005" s="500">
        <v>5000</v>
      </c>
      <c r="P1005" s="501" t="s">
        <v>369</v>
      </c>
      <c r="Q1005" s="501">
        <v>1923</v>
      </c>
      <c r="AA1005" s="550" t="s">
        <v>2091</v>
      </c>
      <c r="AF1005" s="19" t="s">
        <v>1834</v>
      </c>
      <c r="AH1005" s="345">
        <v>1070</v>
      </c>
      <c r="AI1005" s="345">
        <v>1290</v>
      </c>
      <c r="AJ1005" s="345">
        <v>300</v>
      </c>
      <c r="AK1005" s="345">
        <v>190</v>
      </c>
      <c r="AL1005" s="347">
        <v>650</v>
      </c>
      <c r="AM1005" s="16">
        <f t="shared" si="9"/>
        <v>150</v>
      </c>
      <c r="AN1005" s="16">
        <f t="shared" ref="AN1005:AN1006" si="15">AM1005+(AH1005*0.1)</f>
        <v>257</v>
      </c>
      <c r="AO1005" s="348">
        <f t="shared" si="0"/>
        <v>0.1271186440677966</v>
      </c>
      <c r="AP1005" s="204">
        <f t="shared" si="10"/>
        <v>1220</v>
      </c>
      <c r="AS1005" s="327">
        <f>(AJ1005+AK1005)/(AH1005+(AI1005-AL1005))</f>
        <v>0.28654970760233917</v>
      </c>
      <c r="AU1005" s="345">
        <v>322</v>
      </c>
      <c r="AV1005" t="s">
        <v>146</v>
      </c>
      <c r="AW1005" s="19" t="s">
        <v>1835</v>
      </c>
    </row>
    <row r="1006" spans="1:49" x14ac:dyDescent="0.2">
      <c r="A1006" s="27">
        <v>43593</v>
      </c>
      <c r="B1006" s="60">
        <v>1000000</v>
      </c>
      <c r="C1006" s="11" t="s">
        <v>374</v>
      </c>
      <c r="D1006" s="1">
        <v>1946</v>
      </c>
      <c r="E1006" s="42" t="s">
        <v>1284</v>
      </c>
      <c r="F1006" s="11" t="s">
        <v>62</v>
      </c>
      <c r="G1006" s="1">
        <v>750</v>
      </c>
      <c r="H1006" s="1">
        <v>1</v>
      </c>
      <c r="I1006" s="11"/>
      <c r="O1006" s="500">
        <v>10000</v>
      </c>
      <c r="P1006" s="501" t="s">
        <v>369</v>
      </c>
      <c r="Q1006" s="501">
        <v>1923</v>
      </c>
      <c r="AA1006" s="4" t="s">
        <v>2090</v>
      </c>
      <c r="AF1006" s="19" t="s">
        <v>1839</v>
      </c>
      <c r="AH1006" s="349">
        <v>13610</v>
      </c>
      <c r="AI1006" s="349">
        <v>1540</v>
      </c>
      <c r="AJ1006" s="349">
        <v>1920</v>
      </c>
      <c r="AK1006" s="349">
        <v>920</v>
      </c>
      <c r="AL1006" s="349">
        <v>3140</v>
      </c>
      <c r="AM1006" s="16">
        <f t="shared" si="9"/>
        <v>-4440</v>
      </c>
      <c r="AN1006" s="16">
        <f t="shared" si="15"/>
        <v>-3079</v>
      </c>
      <c r="AO1006" s="348">
        <f t="shared" si="0"/>
        <v>0.12673267326732673</v>
      </c>
      <c r="AP1006" s="204">
        <f t="shared" si="10"/>
        <v>9170</v>
      </c>
      <c r="AS1006" s="327">
        <f>(AJ1006+AK1006)/(AH1006+(AI1006-AL1006))</f>
        <v>0.23646960865945046</v>
      </c>
      <c r="AU1006" s="349">
        <v>325</v>
      </c>
      <c r="AV1006" t="s">
        <v>146</v>
      </c>
      <c r="AW1006" s="19" t="s">
        <v>1840</v>
      </c>
    </row>
    <row r="1007" spans="1:49" x14ac:dyDescent="0.2">
      <c r="A1007" s="27">
        <v>43593</v>
      </c>
      <c r="B1007" s="60">
        <v>1000000</v>
      </c>
      <c r="C1007" s="11" t="s">
        <v>374</v>
      </c>
      <c r="D1007" s="1">
        <v>1946</v>
      </c>
      <c r="E1007" s="42" t="s">
        <v>1326</v>
      </c>
      <c r="F1007" s="11" t="s">
        <v>62</v>
      </c>
      <c r="G1007" s="1">
        <v>850</v>
      </c>
      <c r="H1007" s="1">
        <v>1</v>
      </c>
      <c r="O1007" s="60">
        <v>2</v>
      </c>
      <c r="P1007" s="1" t="s">
        <v>371</v>
      </c>
      <c r="Q1007" s="1">
        <v>1940</v>
      </c>
      <c r="AA1007" s="7"/>
      <c r="AF1007" s="19" t="s">
        <v>1841</v>
      </c>
      <c r="AH1007" s="349">
        <v>22410</v>
      </c>
      <c r="AI1007" s="349">
        <v>0</v>
      </c>
      <c r="AJ1007" s="349">
        <v>3040</v>
      </c>
      <c r="AK1007" s="349">
        <v>1310</v>
      </c>
      <c r="AL1007" s="349">
        <v>0</v>
      </c>
      <c r="AM1007" s="16">
        <f t="shared" ref="AM1007:AM1015" si="16">AI1007-AK1007-AJ1007-AL1007</f>
        <v>-4350</v>
      </c>
      <c r="AN1007" s="16">
        <f t="shared" ref="AN1007:AN1015" si="17">AM1007+(AH1007*0.1)</f>
        <v>-2109</v>
      </c>
      <c r="AO1007" s="348">
        <f t="shared" si="0"/>
        <v>0.13565372601517181</v>
      </c>
      <c r="AP1007" s="204">
        <f t="shared" si="10"/>
        <v>18060</v>
      </c>
      <c r="AS1007" s="327">
        <f t="shared" ref="AS1007:AS1041" si="18">(AJ1007+AK1007)/(AH1007+(AI1007-AL1007))</f>
        <v>0.19410977242302543</v>
      </c>
      <c r="AU1007" s="366">
        <v>325</v>
      </c>
      <c r="AV1007" t="s">
        <v>146</v>
      </c>
      <c r="AW1007" s="19" t="s">
        <v>1840</v>
      </c>
    </row>
    <row r="1008" spans="1:49" hidden="1" x14ac:dyDescent="0.2">
      <c r="A1008" s="27">
        <v>43593</v>
      </c>
      <c r="B1008" s="60">
        <v>10000000</v>
      </c>
      <c r="C1008" s="11" t="s">
        <v>374</v>
      </c>
      <c r="D1008" s="1">
        <v>1946</v>
      </c>
      <c r="E1008" s="11"/>
      <c r="F1008" s="11" t="s">
        <v>62</v>
      </c>
      <c r="G1008" s="1">
        <v>1600</v>
      </c>
      <c r="H1008" s="1">
        <v>2</v>
      </c>
      <c r="O1008" s="60">
        <v>1000</v>
      </c>
      <c r="P1008" s="1" t="s">
        <v>371</v>
      </c>
      <c r="Q1008" s="1">
        <v>1944</v>
      </c>
      <c r="AE1008" t="s">
        <v>1089</v>
      </c>
      <c r="AF1008" s="19" t="s">
        <v>1879</v>
      </c>
      <c r="AH1008" s="375">
        <v>1260</v>
      </c>
      <c r="AI1008" s="375">
        <v>930</v>
      </c>
      <c r="AJ1008" s="375">
        <v>280</v>
      </c>
      <c r="AK1008" s="375">
        <v>180</v>
      </c>
      <c r="AL1008" s="375">
        <v>650</v>
      </c>
      <c r="AM1008" s="16">
        <f t="shared" si="16"/>
        <v>-180</v>
      </c>
      <c r="AN1008" s="16">
        <f t="shared" si="17"/>
        <v>-54</v>
      </c>
      <c r="AO1008" s="348">
        <f t="shared" si="0"/>
        <v>0.12785388127853881</v>
      </c>
      <c r="AP1008" s="204">
        <f t="shared" si="10"/>
        <v>1080</v>
      </c>
      <c r="AS1008" s="327">
        <f t="shared" si="18"/>
        <v>0.29870129870129869</v>
      </c>
      <c r="AU1008" s="391">
        <v>329</v>
      </c>
      <c r="AV1008" t="s">
        <v>146</v>
      </c>
      <c r="AW1008" s="19" t="s">
        <v>1803</v>
      </c>
    </row>
    <row r="1009" spans="1:51" hidden="1" x14ac:dyDescent="0.2">
      <c r="A1009" s="27">
        <v>43594</v>
      </c>
      <c r="B1009" s="60">
        <v>100</v>
      </c>
      <c r="C1009" s="11" t="s">
        <v>369</v>
      </c>
      <c r="D1009" s="1">
        <v>1923</v>
      </c>
      <c r="E1009" s="1" t="s">
        <v>27</v>
      </c>
      <c r="F1009" s="11" t="s">
        <v>65</v>
      </c>
      <c r="G1009" s="1">
        <v>1350</v>
      </c>
      <c r="H1009" s="1">
        <v>0</v>
      </c>
      <c r="O1009" s="60">
        <v>100000000</v>
      </c>
      <c r="P1009" s="1" t="s">
        <v>2031</v>
      </c>
      <c r="AA1009" s="7"/>
      <c r="AF1009" s="308" t="s">
        <v>1890</v>
      </c>
      <c r="AG1009" s="140"/>
      <c r="AH1009" s="391">
        <v>1590</v>
      </c>
      <c r="AI1009" s="391">
        <v>1200</v>
      </c>
      <c r="AJ1009" s="391">
        <v>350</v>
      </c>
      <c r="AK1009" s="391">
        <v>250</v>
      </c>
      <c r="AL1009" s="391">
        <v>730</v>
      </c>
      <c r="AM1009" s="16">
        <f t="shared" si="16"/>
        <v>-130</v>
      </c>
      <c r="AN1009" s="16">
        <f t="shared" si="17"/>
        <v>29</v>
      </c>
      <c r="AO1009" s="348">
        <f t="shared" si="0"/>
        <v>0.12544802867383512</v>
      </c>
      <c r="AP1009" s="204">
        <f t="shared" si="10"/>
        <v>1460</v>
      </c>
      <c r="AQ1009" s="391">
        <v>1498</v>
      </c>
      <c r="AR1009" s="327">
        <f t="shared" ref="AR1009:AR1014" si="19">AP1009/AQ1009</f>
        <v>0.97463284379172233</v>
      </c>
      <c r="AS1009" s="327">
        <f t="shared" si="18"/>
        <v>0.29126213592233008</v>
      </c>
      <c r="AU1009" s="391">
        <v>322</v>
      </c>
      <c r="AW1009" t="s">
        <v>403</v>
      </c>
    </row>
    <row r="1010" spans="1:51" hidden="1" x14ac:dyDescent="0.2">
      <c r="A1010" s="27">
        <v>43594</v>
      </c>
      <c r="B1010" s="60">
        <v>100000</v>
      </c>
      <c r="C1010" s="11" t="s">
        <v>374</v>
      </c>
      <c r="D1010" s="1">
        <v>1946</v>
      </c>
      <c r="E1010" s="42" t="s">
        <v>419</v>
      </c>
      <c r="F1010" s="11" t="s">
        <v>69</v>
      </c>
      <c r="G1010" s="1">
        <v>750</v>
      </c>
      <c r="H1010" s="1">
        <v>1</v>
      </c>
      <c r="O1010" s="60">
        <v>100000000</v>
      </c>
      <c r="P1010" s="1" t="s">
        <v>374</v>
      </c>
      <c r="W1010" s="523"/>
      <c r="AA1010" s="7"/>
      <c r="AE1010" t="s">
        <v>1090</v>
      </c>
      <c r="AF1010" s="19" t="s">
        <v>1892</v>
      </c>
      <c r="AH1010" s="393">
        <v>1860</v>
      </c>
      <c r="AI1010" s="393">
        <v>930</v>
      </c>
      <c r="AJ1010" s="394">
        <v>500</v>
      </c>
      <c r="AK1010" s="394">
        <v>200</v>
      </c>
      <c r="AL1010" s="394">
        <v>650</v>
      </c>
      <c r="AM1010" s="16">
        <f t="shared" si="16"/>
        <v>-420</v>
      </c>
      <c r="AN1010" s="16">
        <f t="shared" si="17"/>
        <v>-234</v>
      </c>
      <c r="AO1010" s="348">
        <f t="shared" si="0"/>
        <v>0.17921146953405018</v>
      </c>
      <c r="AP1010" s="204">
        <f t="shared" si="10"/>
        <v>1440</v>
      </c>
      <c r="AR1010" s="327"/>
      <c r="AS1010" s="327">
        <f t="shared" si="18"/>
        <v>0.32710280373831774</v>
      </c>
      <c r="AU1010" s="393">
        <v>310</v>
      </c>
      <c r="AV1010" t="s">
        <v>146</v>
      </c>
      <c r="AW1010" t="s">
        <v>1786</v>
      </c>
      <c r="AY1010" t="s">
        <v>1893</v>
      </c>
    </row>
    <row r="1011" spans="1:51" hidden="1" x14ac:dyDescent="0.2">
      <c r="A1011" s="27">
        <v>43594</v>
      </c>
      <c r="B1011" s="60">
        <v>10000000</v>
      </c>
      <c r="C1011" s="11" t="s">
        <v>374</v>
      </c>
      <c r="D1011" s="1">
        <v>1946</v>
      </c>
      <c r="F1011" s="11" t="s">
        <v>62</v>
      </c>
      <c r="G1011" s="1">
        <v>1600</v>
      </c>
      <c r="H1011" s="1">
        <v>0</v>
      </c>
      <c r="O1011" s="60"/>
      <c r="AF1011" s="308" t="s">
        <v>1897</v>
      </c>
      <c r="AG1011" s="140"/>
      <c r="AH1011" s="404">
        <v>460</v>
      </c>
      <c r="AI1011" s="404">
        <v>950</v>
      </c>
      <c r="AJ1011" s="404">
        <v>180</v>
      </c>
      <c r="AK1011" s="404">
        <v>170</v>
      </c>
      <c r="AL1011" s="404">
        <v>730</v>
      </c>
      <c r="AM1011" s="16">
        <f t="shared" si="16"/>
        <v>-130</v>
      </c>
      <c r="AN1011" s="16">
        <f t="shared" si="17"/>
        <v>-84</v>
      </c>
      <c r="AO1011" s="348">
        <f t="shared" si="0"/>
        <v>0.1276595744680851</v>
      </c>
      <c r="AP1011" s="204">
        <f t="shared" si="10"/>
        <v>330</v>
      </c>
      <c r="AQ1011" s="404">
        <v>430</v>
      </c>
      <c r="AR1011" s="327">
        <f t="shared" si="19"/>
        <v>0.76744186046511631</v>
      </c>
      <c r="AS1011" s="327">
        <f t="shared" si="18"/>
        <v>0.51470588235294112</v>
      </c>
      <c r="AU1011" s="404">
        <v>316</v>
      </c>
      <c r="AV1011" t="s">
        <v>146</v>
      </c>
      <c r="AW1011" t="s">
        <v>403</v>
      </c>
      <c r="AY1011" t="s">
        <v>1898</v>
      </c>
    </row>
    <row r="1012" spans="1:51" hidden="1" x14ac:dyDescent="0.2">
      <c r="A1012" s="27">
        <v>43594</v>
      </c>
      <c r="B1012" s="60">
        <v>50</v>
      </c>
      <c r="C1012" s="11" t="s">
        <v>371</v>
      </c>
      <c r="D1012" s="1">
        <v>1944</v>
      </c>
      <c r="E1012" s="11" t="s">
        <v>423</v>
      </c>
      <c r="F1012" s="11" t="s">
        <v>62</v>
      </c>
      <c r="G1012" s="1">
        <v>2700</v>
      </c>
      <c r="H1012" s="1">
        <v>0</v>
      </c>
      <c r="O1012" s="60"/>
      <c r="AE1012" t="s">
        <v>1093</v>
      </c>
      <c r="AF1012" s="19" t="s">
        <v>1901</v>
      </c>
      <c r="AH1012" s="406">
        <v>620</v>
      </c>
      <c r="AI1012" s="406">
        <v>930</v>
      </c>
      <c r="AJ1012" s="406">
        <v>200</v>
      </c>
      <c r="AK1012" s="406">
        <v>180</v>
      </c>
      <c r="AL1012" s="406">
        <v>710</v>
      </c>
      <c r="AM1012" s="16">
        <f t="shared" si="16"/>
        <v>-160</v>
      </c>
      <c r="AN1012" s="16">
        <f t="shared" si="17"/>
        <v>-98</v>
      </c>
      <c r="AO1012" s="348">
        <f t="shared" si="0"/>
        <v>0.12903225806451613</v>
      </c>
      <c r="AP1012" s="204">
        <f t="shared" si="10"/>
        <v>460</v>
      </c>
      <c r="AR1012" s="327"/>
      <c r="AS1012" s="327">
        <f t="shared" si="18"/>
        <v>0.45238095238095238</v>
      </c>
      <c r="AU1012" s="406">
        <v>309</v>
      </c>
      <c r="AW1012" t="s">
        <v>403</v>
      </c>
    </row>
    <row r="1013" spans="1:51" hidden="1" x14ac:dyDescent="0.2">
      <c r="A1013" s="27">
        <v>43594</v>
      </c>
      <c r="B1013" s="60">
        <v>100000000</v>
      </c>
      <c r="C1013" s="11" t="s">
        <v>373</v>
      </c>
      <c r="D1013" s="1">
        <v>1946</v>
      </c>
      <c r="F1013" s="11" t="s">
        <v>65</v>
      </c>
      <c r="G1013" s="1">
        <v>15000</v>
      </c>
      <c r="H1013" s="1">
        <v>0</v>
      </c>
      <c r="M1013" s="68"/>
      <c r="N1013" s="66" t="s">
        <v>2029</v>
      </c>
      <c r="O1013" s="60"/>
      <c r="U1013" s="1"/>
      <c r="Z1013"/>
      <c r="AE1013" t="s">
        <v>1131</v>
      </c>
      <c r="AF1013" s="19" t="s">
        <v>1910</v>
      </c>
      <c r="AH1013" s="413">
        <v>810</v>
      </c>
      <c r="AI1013" s="413">
        <v>1140</v>
      </c>
      <c r="AJ1013" s="413">
        <v>250</v>
      </c>
      <c r="AK1013" s="413">
        <v>190</v>
      </c>
      <c r="AL1013" s="413">
        <v>670</v>
      </c>
      <c r="AM1013" s="16">
        <f t="shared" si="16"/>
        <v>30</v>
      </c>
      <c r="AN1013" s="16">
        <f t="shared" si="17"/>
        <v>111</v>
      </c>
      <c r="AO1013" s="348">
        <f t="shared" si="0"/>
        <v>0.12820512820512819</v>
      </c>
      <c r="AP1013" s="204">
        <f t="shared" si="10"/>
        <v>840</v>
      </c>
      <c r="AR1013" s="327"/>
      <c r="AS1013" s="327">
        <f t="shared" si="18"/>
        <v>0.34375</v>
      </c>
      <c r="AV1013" t="s">
        <v>146</v>
      </c>
      <c r="AW1013" t="s">
        <v>1915</v>
      </c>
    </row>
    <row r="1014" spans="1:51" hidden="1" x14ac:dyDescent="0.2">
      <c r="A1014" s="27">
        <v>43608</v>
      </c>
      <c r="B1014" s="60">
        <v>500</v>
      </c>
      <c r="C1014" s="11" t="s">
        <v>362</v>
      </c>
      <c r="D1014" s="1">
        <v>2006</v>
      </c>
      <c r="F1014" s="11" t="s">
        <v>65</v>
      </c>
      <c r="G1014" s="1">
        <v>1800</v>
      </c>
      <c r="H1014" s="1">
        <v>0</v>
      </c>
      <c r="M1014" s="68"/>
      <c r="N1014" s="27">
        <v>44203</v>
      </c>
      <c r="O1014" s="60">
        <v>25000</v>
      </c>
      <c r="P1014" s="1" t="s">
        <v>369</v>
      </c>
      <c r="U1014" s="1"/>
      <c r="Z1014"/>
      <c r="AF1014" s="308" t="s">
        <v>1913</v>
      </c>
      <c r="AG1014" s="140"/>
      <c r="AH1014" s="415">
        <v>4920</v>
      </c>
      <c r="AI1014" s="415">
        <v>1980</v>
      </c>
      <c r="AJ1014" s="415">
        <v>880</v>
      </c>
      <c r="AK1014" s="415">
        <v>360</v>
      </c>
      <c r="AL1014" s="415">
        <v>670</v>
      </c>
      <c r="AM1014" s="16">
        <f t="shared" si="16"/>
        <v>70</v>
      </c>
      <c r="AN1014" s="16">
        <f t="shared" si="17"/>
        <v>562</v>
      </c>
      <c r="AO1014" s="348">
        <f t="shared" si="0"/>
        <v>0.12753623188405797</v>
      </c>
      <c r="AP1014" s="204">
        <f t="shared" si="10"/>
        <v>4990</v>
      </c>
      <c r="AQ1014" s="415">
        <v>5600</v>
      </c>
      <c r="AR1014" s="327">
        <f t="shared" si="19"/>
        <v>0.89107142857142863</v>
      </c>
      <c r="AS1014" s="327">
        <f t="shared" si="18"/>
        <v>0.19903691813804172</v>
      </c>
      <c r="AU1014" s="415">
        <v>298</v>
      </c>
      <c r="AV1014" t="s">
        <v>146</v>
      </c>
      <c r="AW1014" t="s">
        <v>1787</v>
      </c>
    </row>
    <row r="1015" spans="1:51" hidden="1" x14ac:dyDescent="0.2">
      <c r="A1015" s="27">
        <v>43608</v>
      </c>
      <c r="B1015" s="60">
        <v>500</v>
      </c>
      <c r="C1015" s="11" t="s">
        <v>362</v>
      </c>
      <c r="D1015" s="1">
        <v>2013</v>
      </c>
      <c r="F1015" s="11" t="s">
        <v>69</v>
      </c>
      <c r="G1015" s="1">
        <v>1200</v>
      </c>
      <c r="H1015" s="1">
        <v>0</v>
      </c>
      <c r="M1015" s="68"/>
      <c r="N1015" s="27">
        <v>44203</v>
      </c>
      <c r="O1015" s="60">
        <v>5000</v>
      </c>
      <c r="P1015" s="1" t="s">
        <v>369</v>
      </c>
      <c r="U1015" s="1"/>
      <c r="Z1015"/>
      <c r="AF1015" s="19" t="s">
        <v>1916</v>
      </c>
      <c r="AH1015" s="416">
        <v>1020</v>
      </c>
      <c r="AI1015" s="416">
        <v>880</v>
      </c>
      <c r="AJ1015" s="416">
        <v>240</v>
      </c>
      <c r="AK1015" s="416">
        <v>190</v>
      </c>
      <c r="AL1015" s="416">
        <v>710</v>
      </c>
      <c r="AM1015" s="16">
        <f t="shared" si="16"/>
        <v>-260</v>
      </c>
      <c r="AN1015" s="16">
        <f t="shared" si="17"/>
        <v>-158</v>
      </c>
      <c r="AO1015" s="348">
        <f t="shared" si="0"/>
        <v>0.12631578947368421</v>
      </c>
      <c r="AP1015" s="204">
        <f t="shared" si="10"/>
        <v>760</v>
      </c>
      <c r="AS1015" s="327">
        <f t="shared" si="18"/>
        <v>0.36134453781512604</v>
      </c>
      <c r="AU1015" s="416">
        <v>301</v>
      </c>
      <c r="AV1015" t="s">
        <v>146</v>
      </c>
      <c r="AW1015" t="s">
        <v>403</v>
      </c>
    </row>
    <row r="1016" spans="1:51" hidden="1" x14ac:dyDescent="0.2">
      <c r="A1016" s="27">
        <v>43608</v>
      </c>
      <c r="B1016" s="60">
        <v>500</v>
      </c>
      <c r="C1016" s="11" t="s">
        <v>362</v>
      </c>
      <c r="D1016" s="1">
        <v>2013</v>
      </c>
      <c r="F1016" s="11" t="s">
        <v>395</v>
      </c>
      <c r="G1016" s="1">
        <v>1300</v>
      </c>
      <c r="H1016" s="1">
        <v>0</v>
      </c>
      <c r="M1016" s="68"/>
      <c r="N1016" s="4"/>
      <c r="O1016" s="60"/>
      <c r="U1016" s="1"/>
      <c r="Z1016"/>
      <c r="AE1016" t="s">
        <v>1597</v>
      </c>
      <c r="AF1016" s="19" t="s">
        <v>1918</v>
      </c>
      <c r="AH1016" s="417">
        <v>2260</v>
      </c>
      <c r="AI1016" s="417">
        <v>1100</v>
      </c>
      <c r="AJ1016" s="417">
        <v>430</v>
      </c>
      <c r="AK1016" s="417">
        <v>270</v>
      </c>
      <c r="AL1016" s="417">
        <v>730</v>
      </c>
      <c r="AM1016" s="16">
        <f t="shared" ref="AM1016" si="20">AI1016-AK1016-AJ1016-AL1016</f>
        <v>-330</v>
      </c>
      <c r="AN1016" s="16">
        <f t="shared" ref="AN1016" si="21">AM1016+(AH1016*0.1)</f>
        <v>-104</v>
      </c>
      <c r="AO1016" s="348">
        <f t="shared" ref="AO1016" si="22">AJ1016/(AH1016+AI1016)</f>
        <v>0.12797619047619047</v>
      </c>
      <c r="AP1016" s="204">
        <f t="shared" si="10"/>
        <v>1930</v>
      </c>
      <c r="AS1016" s="327">
        <f t="shared" si="18"/>
        <v>0.26615969581749049</v>
      </c>
      <c r="AU1016" s="417">
        <v>301</v>
      </c>
      <c r="AV1016" t="s">
        <v>146</v>
      </c>
      <c r="AW1016" t="s">
        <v>1919</v>
      </c>
    </row>
    <row r="1017" spans="1:51" hidden="1" x14ac:dyDescent="0.2">
      <c r="A1017" s="27">
        <v>43608</v>
      </c>
      <c r="B1017" s="60">
        <v>2000</v>
      </c>
      <c r="C1017" s="11" t="s">
        <v>362</v>
      </c>
      <c r="D1017" s="1">
        <v>2013</v>
      </c>
      <c r="F1017" s="11" t="s">
        <v>69</v>
      </c>
      <c r="G1017" s="1">
        <v>4000</v>
      </c>
      <c r="H1017" s="1">
        <v>0</v>
      </c>
      <c r="M1017" s="68"/>
      <c r="N1017" s="4"/>
      <c r="O1017" s="60"/>
      <c r="U1017" s="1"/>
      <c r="Z1017"/>
      <c r="AF1017" s="308" t="s">
        <v>1920</v>
      </c>
      <c r="AG1017" s="140"/>
      <c r="AH1017" s="418">
        <v>1150</v>
      </c>
      <c r="AI1017" s="418">
        <v>1240</v>
      </c>
      <c r="AJ1017" s="418">
        <v>300</v>
      </c>
      <c r="AK1017" s="418">
        <v>230</v>
      </c>
      <c r="AL1017" s="418">
        <v>730</v>
      </c>
      <c r="AM1017" s="16">
        <f t="shared" ref="AM1017" si="23">AI1017-AK1017-AJ1017-AL1017</f>
        <v>-20</v>
      </c>
      <c r="AN1017" s="16">
        <f t="shared" ref="AN1017" si="24">AM1017+(AH1017*0.1)</f>
        <v>95</v>
      </c>
      <c r="AO1017" s="348">
        <f t="shared" ref="AO1017" si="25">AJ1017/(AH1017+AI1017)</f>
        <v>0.12552301255230125</v>
      </c>
      <c r="AP1017" s="204">
        <f t="shared" ref="AP1017:AP1023" si="26">AH1017+AI1017-AK1017-AJ1017-AL1017</f>
        <v>1130</v>
      </c>
      <c r="AQ1017" s="419">
        <v>1160</v>
      </c>
      <c r="AR1017" s="327">
        <f t="shared" ref="AR1017:AR1019" si="27">AP1017/AQ1017</f>
        <v>0.97413793103448276</v>
      </c>
      <c r="AS1017" s="327">
        <f t="shared" si="18"/>
        <v>0.31927710843373491</v>
      </c>
      <c r="AU1017" s="418">
        <v>303</v>
      </c>
      <c r="AV1017" t="s">
        <v>146</v>
      </c>
      <c r="AW1017" t="s">
        <v>403</v>
      </c>
    </row>
    <row r="1018" spans="1:51" hidden="1" x14ac:dyDescent="0.2">
      <c r="A1018" s="27">
        <v>43608</v>
      </c>
      <c r="B1018" s="60">
        <v>2000</v>
      </c>
      <c r="C1018" s="11" t="s">
        <v>362</v>
      </c>
      <c r="D1018" s="1">
        <v>2000</v>
      </c>
      <c r="E1018" s="178" t="s">
        <v>748</v>
      </c>
      <c r="F1018" s="11" t="s">
        <v>64</v>
      </c>
      <c r="G1018" s="1">
        <v>4500</v>
      </c>
      <c r="H1018" s="1">
        <v>0</v>
      </c>
      <c r="M1018" s="68"/>
      <c r="N1018" s="4"/>
      <c r="O1018" s="60"/>
      <c r="U1018" s="1"/>
      <c r="Z1018"/>
      <c r="AF1018" s="308" t="s">
        <v>1922</v>
      </c>
      <c r="AG1018" s="140"/>
      <c r="AH1018" s="419">
        <v>5040</v>
      </c>
      <c r="AI1018" s="419">
        <v>0</v>
      </c>
      <c r="AJ1018" s="419">
        <v>0</v>
      </c>
      <c r="AK1018" s="419">
        <v>370</v>
      </c>
      <c r="AL1018" s="419">
        <v>670</v>
      </c>
      <c r="AM1018" s="16">
        <f t="shared" ref="AM1018:AM1019" si="28">AI1018-AK1018-AJ1018-AL1018</f>
        <v>-1040</v>
      </c>
      <c r="AN1018" s="16">
        <f t="shared" ref="AN1018:AN1019" si="29">AM1018+(AH1018*0.1)</f>
        <v>-536</v>
      </c>
      <c r="AO1018" s="348">
        <f t="shared" ref="AO1018:AO1019" si="30">AJ1018/(AH1018+AI1018)</f>
        <v>0</v>
      </c>
      <c r="AP1018" s="204">
        <f t="shared" si="26"/>
        <v>4000</v>
      </c>
      <c r="AQ1018" s="419">
        <v>4440</v>
      </c>
      <c r="AR1018" s="327">
        <f t="shared" si="27"/>
        <v>0.90090090090090091</v>
      </c>
      <c r="AS1018" s="327">
        <f t="shared" si="18"/>
        <v>8.4668192219679639E-2</v>
      </c>
      <c r="AU1018" s="424">
        <v>302</v>
      </c>
      <c r="AV1018" t="s">
        <v>146</v>
      </c>
      <c r="AW1018" t="s">
        <v>1803</v>
      </c>
    </row>
    <row r="1019" spans="1:51" hidden="1" x14ac:dyDescent="0.2">
      <c r="A1019" s="27">
        <v>43608</v>
      </c>
      <c r="B1019" s="60">
        <v>2000</v>
      </c>
      <c r="C1019" s="11" t="s">
        <v>362</v>
      </c>
      <c r="D1019" s="1">
        <v>2000</v>
      </c>
      <c r="E1019" s="178" t="s">
        <v>748</v>
      </c>
      <c r="F1019" s="11" t="s">
        <v>64</v>
      </c>
      <c r="G1019" s="1">
        <v>4500</v>
      </c>
      <c r="H1019" s="1">
        <v>0</v>
      </c>
      <c r="M1019" s="68"/>
      <c r="N1019" s="66" t="s">
        <v>730</v>
      </c>
      <c r="O1019" s="60"/>
      <c r="U1019" s="1"/>
      <c r="AF1019" s="308" t="s">
        <v>1927</v>
      </c>
      <c r="AG1019" s="140"/>
      <c r="AH1019" s="424">
        <v>600</v>
      </c>
      <c r="AI1019" s="424">
        <v>1040</v>
      </c>
      <c r="AJ1019" s="424">
        <v>210</v>
      </c>
      <c r="AK1019" s="424">
        <v>180</v>
      </c>
      <c r="AL1019" s="424">
        <v>730</v>
      </c>
      <c r="AM1019" s="16">
        <f t="shared" si="28"/>
        <v>-80</v>
      </c>
      <c r="AN1019" s="16">
        <f t="shared" si="29"/>
        <v>-20</v>
      </c>
      <c r="AO1019" s="348">
        <f t="shared" si="30"/>
        <v>0.12804878048780488</v>
      </c>
      <c r="AP1019" s="204">
        <f t="shared" si="26"/>
        <v>520</v>
      </c>
      <c r="AQ1019" s="424">
        <v>1060</v>
      </c>
      <c r="AR1019" s="327">
        <f t="shared" si="27"/>
        <v>0.49056603773584906</v>
      </c>
      <c r="AS1019" s="327">
        <f t="shared" si="18"/>
        <v>0.42857142857142855</v>
      </c>
      <c r="AU1019" s="424">
        <v>302</v>
      </c>
      <c r="AV1019" t="s">
        <v>146</v>
      </c>
      <c r="AW1019" t="s">
        <v>1919</v>
      </c>
    </row>
    <row r="1020" spans="1:51" hidden="1" x14ac:dyDescent="0.2">
      <c r="A1020" s="27">
        <v>43608</v>
      </c>
      <c r="B1020" s="60">
        <v>5000</v>
      </c>
      <c r="C1020" s="11" t="s">
        <v>362</v>
      </c>
      <c r="D1020" s="1">
        <v>2006</v>
      </c>
      <c r="F1020" s="11" t="s">
        <v>65</v>
      </c>
      <c r="G1020" s="1">
        <v>12500</v>
      </c>
      <c r="H1020" s="1">
        <v>0</v>
      </c>
      <c r="M1020" s="68"/>
      <c r="N1020" s="27">
        <v>42528</v>
      </c>
      <c r="O1020" s="60">
        <v>100</v>
      </c>
      <c r="P1020" s="1" t="s">
        <v>371</v>
      </c>
      <c r="Q1020" s="1">
        <v>1930</v>
      </c>
      <c r="U1020" s="4" t="s">
        <v>833</v>
      </c>
      <c r="Z1020"/>
      <c r="AF1020" s="19" t="s">
        <v>1948</v>
      </c>
      <c r="AK1020" s="433">
        <v>510</v>
      </c>
      <c r="AP1020" s="204">
        <f t="shared" si="26"/>
        <v>-510</v>
      </c>
      <c r="AS1020" s="327" t="e">
        <f t="shared" si="18"/>
        <v>#DIV/0!</v>
      </c>
    </row>
    <row r="1021" spans="1:51" hidden="1" x14ac:dyDescent="0.2">
      <c r="A1021" s="27">
        <v>43608</v>
      </c>
      <c r="B1021" s="60">
        <v>10000</v>
      </c>
      <c r="C1021" s="11" t="s">
        <v>362</v>
      </c>
      <c r="D1021" s="1">
        <v>2006</v>
      </c>
      <c r="F1021" s="11" t="s">
        <v>83</v>
      </c>
      <c r="G1021" s="1">
        <v>12000</v>
      </c>
      <c r="H1021" s="1">
        <v>0</v>
      </c>
      <c r="N1021" s="27">
        <v>43528</v>
      </c>
      <c r="O1021" s="60"/>
      <c r="R1021" s="11" t="s">
        <v>692</v>
      </c>
      <c r="S1021" s="11" t="s">
        <v>64</v>
      </c>
      <c r="T1021" s="1">
        <v>13000</v>
      </c>
      <c r="U1021" s="7"/>
      <c r="Z1021"/>
      <c r="AE1021" t="s">
        <v>1686</v>
      </c>
      <c r="AF1021" s="19" t="s">
        <v>1949</v>
      </c>
      <c r="AH1021" s="434">
        <v>480</v>
      </c>
      <c r="AI1021" s="434">
        <v>870</v>
      </c>
      <c r="AJ1021" s="434">
        <v>170</v>
      </c>
      <c r="AK1021" s="434">
        <v>170</v>
      </c>
      <c r="AL1021" s="434">
        <v>730</v>
      </c>
      <c r="AM1021" s="16">
        <f t="shared" ref="AM1021:AM1023" si="31">AI1021-AK1021-AJ1021-AL1021</f>
        <v>-200</v>
      </c>
      <c r="AN1021" s="16">
        <f t="shared" ref="AN1021:AN1023" si="32">AM1021+(AH1021*0.1)</f>
        <v>-152</v>
      </c>
      <c r="AO1021" s="348">
        <f t="shared" ref="AO1021:AO1023" si="33">AJ1021/(AH1021+AI1021)</f>
        <v>0.12592592592592591</v>
      </c>
      <c r="AP1021" s="204">
        <f t="shared" si="26"/>
        <v>280</v>
      </c>
      <c r="AS1021" s="327">
        <f t="shared" si="18"/>
        <v>0.54838709677419351</v>
      </c>
      <c r="AU1021" s="434">
        <v>306</v>
      </c>
      <c r="AV1021" t="s">
        <v>146</v>
      </c>
      <c r="AW1021" t="s">
        <v>403</v>
      </c>
    </row>
    <row r="1022" spans="1:51" hidden="1" x14ac:dyDescent="0.2">
      <c r="A1022" s="27">
        <v>43608</v>
      </c>
      <c r="B1022" s="60">
        <v>10000</v>
      </c>
      <c r="C1022" s="11" t="s">
        <v>362</v>
      </c>
      <c r="D1022" s="1">
        <v>2006</v>
      </c>
      <c r="F1022" s="11" t="s">
        <v>83</v>
      </c>
      <c r="G1022" s="1">
        <v>12000</v>
      </c>
      <c r="H1022" s="1">
        <v>0</v>
      </c>
      <c r="M1022" s="275" t="s">
        <v>1680</v>
      </c>
      <c r="N1022" s="27">
        <v>43612</v>
      </c>
      <c r="O1022" s="60">
        <v>10</v>
      </c>
      <c r="P1022" s="1" t="s">
        <v>488</v>
      </c>
      <c r="Q1022" s="1">
        <v>2013</v>
      </c>
      <c r="U1022" s="4" t="s">
        <v>1342</v>
      </c>
      <c r="Z1022"/>
      <c r="AF1022" s="19" t="s">
        <v>1953</v>
      </c>
      <c r="AH1022" s="437">
        <v>450</v>
      </c>
      <c r="AI1022" s="437">
        <v>1000</v>
      </c>
      <c r="AJ1022" s="437">
        <v>190</v>
      </c>
      <c r="AK1022" s="437">
        <v>150</v>
      </c>
      <c r="AL1022" s="437">
        <v>670</v>
      </c>
      <c r="AM1022" s="16">
        <f t="shared" si="31"/>
        <v>-10</v>
      </c>
      <c r="AN1022" s="16">
        <f t="shared" si="32"/>
        <v>35</v>
      </c>
      <c r="AO1022" s="348">
        <f t="shared" si="33"/>
        <v>0.1310344827586207</v>
      </c>
      <c r="AP1022" s="204">
        <f t="shared" si="26"/>
        <v>440</v>
      </c>
      <c r="AS1022" s="327">
        <f t="shared" si="18"/>
        <v>0.4358974358974359</v>
      </c>
      <c r="AU1022" s="437">
        <v>305</v>
      </c>
      <c r="AW1022" t="s">
        <v>1954</v>
      </c>
    </row>
    <row r="1023" spans="1:51" hidden="1" x14ac:dyDescent="0.2">
      <c r="A1023" s="27">
        <v>43619</v>
      </c>
      <c r="B1023" s="41"/>
      <c r="C1023" s="11" t="s">
        <v>362</v>
      </c>
      <c r="D1023" s="11" t="s">
        <v>508</v>
      </c>
      <c r="E1023" s="177" t="s">
        <v>1428</v>
      </c>
      <c r="F1023" s="11" t="s">
        <v>1429</v>
      </c>
      <c r="G1023" s="177">
        <v>120000</v>
      </c>
      <c r="H1023" s="177">
        <v>0</v>
      </c>
      <c r="M1023" s="65"/>
      <c r="N1023" s="27">
        <v>43699</v>
      </c>
      <c r="O1023" s="60">
        <v>25000</v>
      </c>
      <c r="P1023" s="11" t="s">
        <v>369</v>
      </c>
      <c r="Q1023" s="11" t="s">
        <v>1586</v>
      </c>
      <c r="U1023" s="7" t="s">
        <v>1587</v>
      </c>
      <c r="Z1023"/>
      <c r="AF1023" s="19" t="s">
        <v>1960</v>
      </c>
      <c r="AH1023" s="443">
        <v>380</v>
      </c>
      <c r="AI1023" s="443">
        <v>930</v>
      </c>
      <c r="AJ1023" s="443">
        <v>170</v>
      </c>
      <c r="AK1023" s="443">
        <v>140</v>
      </c>
      <c r="AL1023" s="443">
        <v>600</v>
      </c>
      <c r="AM1023" s="16">
        <f t="shared" si="31"/>
        <v>20</v>
      </c>
      <c r="AN1023" s="16">
        <f t="shared" si="32"/>
        <v>58</v>
      </c>
      <c r="AO1023" s="348">
        <f t="shared" si="33"/>
        <v>0.12977099236641221</v>
      </c>
      <c r="AP1023" s="204">
        <f t="shared" si="26"/>
        <v>400</v>
      </c>
      <c r="AS1023" s="327">
        <f t="shared" si="18"/>
        <v>0.43661971830985913</v>
      </c>
      <c r="AU1023" s="443">
        <v>310</v>
      </c>
      <c r="AV1023" t="s">
        <v>146</v>
      </c>
      <c r="AW1023" t="s">
        <v>1961</v>
      </c>
    </row>
    <row r="1024" spans="1:51" hidden="1" x14ac:dyDescent="0.2">
      <c r="A1024" s="27">
        <v>43622</v>
      </c>
      <c r="B1024" s="41" t="s">
        <v>1230</v>
      </c>
      <c r="C1024" s="11" t="s">
        <v>362</v>
      </c>
      <c r="D1024" s="11" t="s">
        <v>533</v>
      </c>
      <c r="F1024" s="11" t="s">
        <v>976</v>
      </c>
      <c r="G1024" s="1">
        <v>2800</v>
      </c>
      <c r="H1024" s="174">
        <v>1</v>
      </c>
      <c r="I1024" s="11"/>
      <c r="M1024" s="68"/>
      <c r="N1024" s="27">
        <v>43699</v>
      </c>
      <c r="O1024" s="60">
        <v>50000</v>
      </c>
      <c r="P1024" s="11" t="s">
        <v>369</v>
      </c>
      <c r="Q1024" s="1">
        <v>1923</v>
      </c>
      <c r="U1024" s="7" t="s">
        <v>1587</v>
      </c>
      <c r="Z1024"/>
      <c r="AE1024" t="s">
        <v>1769</v>
      </c>
      <c r="AF1024" s="19" t="s">
        <v>1969</v>
      </c>
      <c r="AH1024" s="449">
        <v>3150</v>
      </c>
      <c r="AI1024" s="449">
        <v>1500</v>
      </c>
      <c r="AJ1024" s="449">
        <v>590</v>
      </c>
      <c r="AK1024" s="449">
        <v>360</v>
      </c>
      <c r="AL1024" s="449">
        <v>730</v>
      </c>
      <c r="AM1024" s="16">
        <f t="shared" ref="AM1024" si="34">AI1024-AK1024-AJ1024-AL1024</f>
        <v>-180</v>
      </c>
      <c r="AN1024" s="16">
        <f t="shared" ref="AN1024" si="35">AM1024+(AH1024*0.1)</f>
        <v>135</v>
      </c>
      <c r="AO1024" s="348">
        <f t="shared" ref="AO1024" si="36">AJ1024/(AH1024+AI1024)</f>
        <v>0.12688172043010754</v>
      </c>
      <c r="AP1024" s="204">
        <f t="shared" ref="AP1024:AP1026" si="37">AH1024+AI1024-AK1024-AJ1024-AL1024</f>
        <v>2970</v>
      </c>
      <c r="AS1024" s="327">
        <f t="shared" si="18"/>
        <v>0.2423469387755102</v>
      </c>
      <c r="AU1024" s="449">
        <v>315</v>
      </c>
      <c r="AV1024" t="s">
        <v>146</v>
      </c>
      <c r="AW1024" t="s">
        <v>403</v>
      </c>
    </row>
    <row r="1025" spans="1:49" hidden="1" x14ac:dyDescent="0.2">
      <c r="A1025" s="27">
        <v>43627</v>
      </c>
      <c r="B1025" s="60">
        <v>100000</v>
      </c>
      <c r="C1025" s="11" t="s">
        <v>371</v>
      </c>
      <c r="D1025" s="179">
        <v>1945</v>
      </c>
      <c r="E1025" s="11" t="s">
        <v>394</v>
      </c>
      <c r="F1025" s="11" t="s">
        <v>67</v>
      </c>
      <c r="G1025" s="179">
        <v>650</v>
      </c>
      <c r="H1025" s="179">
        <v>8</v>
      </c>
      <c r="N1025" s="27">
        <v>44302</v>
      </c>
      <c r="O1025" s="1">
        <v>10000</v>
      </c>
      <c r="P1025" s="1" t="s">
        <v>374</v>
      </c>
      <c r="Q1025" s="1">
        <v>1946</v>
      </c>
      <c r="R1025" s="1" t="s">
        <v>2327</v>
      </c>
      <c r="U1025" s="7" t="s">
        <v>2328</v>
      </c>
      <c r="Z1025"/>
      <c r="AF1025" s="308" t="s">
        <v>1968</v>
      </c>
      <c r="AG1025" s="140"/>
      <c r="AH1025" s="451">
        <v>5410</v>
      </c>
      <c r="AI1025" s="451">
        <v>1630</v>
      </c>
      <c r="AJ1025" s="451">
        <v>890</v>
      </c>
      <c r="AK1025" s="451">
        <v>510</v>
      </c>
      <c r="AL1025" s="451">
        <v>730</v>
      </c>
      <c r="AM1025" s="16">
        <f>AI1025-AK1025-AJ1025-AL1025</f>
        <v>-500</v>
      </c>
      <c r="AN1025" s="16">
        <f>AM1025+(AH1025*0.1)</f>
        <v>41</v>
      </c>
      <c r="AO1025" s="348">
        <f>AJ1025/(AH1025+AI1025)</f>
        <v>0.12642045454545456</v>
      </c>
      <c r="AP1025" s="204">
        <f t="shared" si="37"/>
        <v>4910</v>
      </c>
      <c r="AQ1025" s="451">
        <v>3590</v>
      </c>
      <c r="AR1025" s="327">
        <f t="shared" ref="AR1025" si="38">AP1025/AQ1025</f>
        <v>1.3676880222841226</v>
      </c>
      <c r="AS1025" s="327">
        <f t="shared" si="18"/>
        <v>0.22187004754358161</v>
      </c>
      <c r="AU1025" s="451">
        <v>302</v>
      </c>
      <c r="AV1025" s="19" t="s">
        <v>146</v>
      </c>
      <c r="AW1025" t="s">
        <v>1971</v>
      </c>
    </row>
    <row r="1026" spans="1:49" hidden="1" x14ac:dyDescent="0.2">
      <c r="A1026" s="27">
        <v>43627</v>
      </c>
      <c r="B1026" s="60">
        <v>1000000</v>
      </c>
      <c r="C1026" s="11" t="s">
        <v>371</v>
      </c>
      <c r="D1026" s="179">
        <v>1945</v>
      </c>
      <c r="E1026" s="179" t="s">
        <v>1304</v>
      </c>
      <c r="F1026" s="11" t="s">
        <v>65</v>
      </c>
      <c r="G1026" s="179">
        <v>1500</v>
      </c>
      <c r="H1026" s="179">
        <v>1</v>
      </c>
      <c r="N1026" s="27">
        <v>44302</v>
      </c>
      <c r="O1026" s="591">
        <v>500000</v>
      </c>
      <c r="P1026" s="591" t="s">
        <v>374</v>
      </c>
      <c r="Q1026" s="591">
        <v>1946</v>
      </c>
      <c r="R1026" s="591" t="s">
        <v>2329</v>
      </c>
      <c r="S1026" s="591"/>
      <c r="T1026" s="591"/>
      <c r="U1026" s="7" t="s">
        <v>2328</v>
      </c>
      <c r="Z1026"/>
      <c r="AF1026" s="19" t="s">
        <v>1970</v>
      </c>
      <c r="AH1026" s="452">
        <v>1030</v>
      </c>
      <c r="AI1026" s="452">
        <v>1520</v>
      </c>
      <c r="AJ1026" s="452">
        <v>320</v>
      </c>
      <c r="AK1026" s="452">
        <v>230</v>
      </c>
      <c r="AL1026" s="452">
        <v>730</v>
      </c>
      <c r="AM1026" s="16">
        <f>AI1026-AK1026-AJ1026-AL1026</f>
        <v>240</v>
      </c>
      <c r="AN1026" s="16">
        <f>AM1026+(AH1026*0.1)</f>
        <v>343</v>
      </c>
      <c r="AO1026" s="348">
        <f>AJ1026/(AH1026+AI1026)</f>
        <v>0.12549019607843137</v>
      </c>
      <c r="AP1026" s="204">
        <f t="shared" si="37"/>
        <v>1270</v>
      </c>
      <c r="AS1026" s="327">
        <f t="shared" si="18"/>
        <v>0.30219780219780218</v>
      </c>
      <c r="AU1026" s="452">
        <v>303</v>
      </c>
      <c r="AW1026" t="s">
        <v>403</v>
      </c>
    </row>
    <row r="1027" spans="1:49" hidden="1" x14ac:dyDescent="0.2">
      <c r="A1027" s="27">
        <v>43627</v>
      </c>
      <c r="B1027" s="60">
        <v>100000</v>
      </c>
      <c r="C1027" s="11" t="s">
        <v>372</v>
      </c>
      <c r="D1027" s="179">
        <v>1945</v>
      </c>
      <c r="E1027" s="179" t="s">
        <v>394</v>
      </c>
      <c r="F1027" s="11" t="s">
        <v>62</v>
      </c>
      <c r="G1027" s="179">
        <v>850</v>
      </c>
      <c r="H1027" s="179">
        <v>1</v>
      </c>
      <c r="N1027" s="27">
        <v>44302</v>
      </c>
      <c r="O1027" s="591">
        <v>500000</v>
      </c>
      <c r="P1027" s="591" t="s">
        <v>374</v>
      </c>
      <c r="Q1027" s="591">
        <v>1946</v>
      </c>
      <c r="R1027" s="591" t="s">
        <v>2330</v>
      </c>
      <c r="S1027" s="591"/>
      <c r="T1027" s="591"/>
      <c r="U1027" s="7" t="s">
        <v>2328</v>
      </c>
      <c r="Z1027"/>
      <c r="AF1027" s="19" t="s">
        <v>1976</v>
      </c>
      <c r="AH1027" s="454">
        <v>2680</v>
      </c>
      <c r="AI1027" s="454">
        <v>1220</v>
      </c>
      <c r="AJ1027" s="454">
        <v>500</v>
      </c>
      <c r="AK1027" s="454">
        <v>240</v>
      </c>
      <c r="AL1027" s="454">
        <v>670</v>
      </c>
      <c r="AM1027" s="16">
        <f>AI1027-AK1027-AJ1027-AL1027</f>
        <v>-190</v>
      </c>
      <c r="AN1027" s="16">
        <f>AM1027+(AH1027*0.1)</f>
        <v>78</v>
      </c>
      <c r="AO1027" s="348">
        <f>AJ1027/(AH1027+AI1027)</f>
        <v>0.12820512820512819</v>
      </c>
      <c r="AP1027" s="204">
        <f t="shared" ref="AP1027:AP1028" si="39">AH1027+AI1027-AK1027-AJ1027-AL1027</f>
        <v>2490</v>
      </c>
      <c r="AS1027" s="327">
        <f t="shared" si="18"/>
        <v>0.22910216718266255</v>
      </c>
      <c r="AU1027" s="454">
        <v>301</v>
      </c>
      <c r="AW1027" t="s">
        <v>1786</v>
      </c>
    </row>
    <row r="1028" spans="1:49" hidden="1" x14ac:dyDescent="0.2">
      <c r="A1028" s="27">
        <v>43634</v>
      </c>
      <c r="B1028" s="60">
        <v>1000000000</v>
      </c>
      <c r="C1028" s="11" t="s">
        <v>371</v>
      </c>
      <c r="D1028" s="184">
        <v>1945</v>
      </c>
      <c r="E1028" s="184"/>
      <c r="F1028" s="11" t="s">
        <v>65</v>
      </c>
      <c r="G1028" s="184">
        <v>500</v>
      </c>
      <c r="H1028" s="184">
        <v>2</v>
      </c>
      <c r="M1028" s="68"/>
      <c r="N1028" s="27"/>
      <c r="U1028" s="7"/>
      <c r="Z1028"/>
      <c r="AF1028" s="19" t="s">
        <v>1976</v>
      </c>
      <c r="AH1028" s="456">
        <v>2690</v>
      </c>
      <c r="AI1028" s="456">
        <v>1230</v>
      </c>
      <c r="AJ1028" s="456">
        <v>500</v>
      </c>
      <c r="AK1028" s="456">
        <v>240</v>
      </c>
      <c r="AL1028" s="456">
        <v>670</v>
      </c>
      <c r="AM1028" s="16">
        <f>AI1028-AK1028-AJ1028-AL1028</f>
        <v>-180</v>
      </c>
      <c r="AN1028" s="16">
        <f>AM1028+(AH1028*0.1)</f>
        <v>89</v>
      </c>
      <c r="AO1028" s="348">
        <f>AJ1028/(AH1028+AI1028)</f>
        <v>0.12755102040816327</v>
      </c>
      <c r="AP1028" s="204">
        <f t="shared" si="39"/>
        <v>2510</v>
      </c>
      <c r="AS1028" s="327">
        <f t="shared" si="18"/>
        <v>0.22769230769230769</v>
      </c>
      <c r="AU1028" s="456">
        <v>302</v>
      </c>
      <c r="AW1028" t="s">
        <v>1786</v>
      </c>
    </row>
    <row r="1029" spans="1:49" hidden="1" x14ac:dyDescent="0.2">
      <c r="A1029" s="27">
        <v>43634</v>
      </c>
      <c r="B1029" s="60">
        <v>1000000000</v>
      </c>
      <c r="C1029" s="11" t="s">
        <v>371</v>
      </c>
      <c r="D1029" s="184">
        <v>1945</v>
      </c>
      <c r="E1029" s="184"/>
      <c r="F1029" s="11" t="s">
        <v>69</v>
      </c>
      <c r="G1029" s="184">
        <v>400</v>
      </c>
      <c r="H1029" s="184">
        <v>2</v>
      </c>
      <c r="Z1029"/>
      <c r="AF1029" s="19" t="s">
        <v>1986</v>
      </c>
      <c r="AH1029" s="459">
        <v>410</v>
      </c>
      <c r="AI1029" s="459">
        <v>970</v>
      </c>
      <c r="AJ1029" s="459">
        <v>170</v>
      </c>
      <c r="AK1029" s="459">
        <v>150</v>
      </c>
      <c r="AL1029" s="459">
        <v>670</v>
      </c>
      <c r="AM1029" s="16">
        <f>AI1029-AK1029-AJ1029-AL1029</f>
        <v>-20</v>
      </c>
      <c r="AN1029" s="16">
        <f>AM1029+(AH1029*0.1)</f>
        <v>21</v>
      </c>
      <c r="AO1029" s="348">
        <f>AJ1029/(AH1029+AI1029)</f>
        <v>0.12318840579710146</v>
      </c>
      <c r="AP1029" s="204">
        <f t="shared" ref="AP1029:AP1036" si="40">AH1029+AI1029-AK1029-AJ1029-AL1029</f>
        <v>390</v>
      </c>
      <c r="AS1029" s="327">
        <f t="shared" si="18"/>
        <v>0.45070422535211269</v>
      </c>
      <c r="AU1029" s="459">
        <v>305</v>
      </c>
      <c r="AW1029" t="s">
        <v>1803</v>
      </c>
    </row>
    <row r="1030" spans="1:49" hidden="1" x14ac:dyDescent="0.2">
      <c r="A1030" s="27">
        <v>43634</v>
      </c>
      <c r="B1030" s="60">
        <v>1000000000</v>
      </c>
      <c r="C1030" s="11" t="s">
        <v>372</v>
      </c>
      <c r="D1030" s="184">
        <v>1946</v>
      </c>
      <c r="E1030" s="184"/>
      <c r="F1030" s="11" t="s">
        <v>62</v>
      </c>
      <c r="G1030" s="184">
        <v>900</v>
      </c>
      <c r="H1030" s="184">
        <v>2</v>
      </c>
      <c r="M1030" s="68"/>
      <c r="N1030" s="27"/>
      <c r="O1030" s="60"/>
      <c r="T1030" s="11"/>
      <c r="U1030" s="4"/>
      <c r="Z1030"/>
      <c r="AF1030" s="19" t="s">
        <v>1948</v>
      </c>
      <c r="AK1030" s="463">
        <v>260</v>
      </c>
      <c r="AM1030" s="16"/>
      <c r="AN1030" s="16"/>
      <c r="AO1030" s="348"/>
      <c r="AP1030" s="204">
        <f t="shared" si="40"/>
        <v>-260</v>
      </c>
      <c r="AS1030" s="327"/>
    </row>
    <row r="1031" spans="1:49" hidden="1" x14ac:dyDescent="0.2">
      <c r="A1031" s="27">
        <v>43635</v>
      </c>
      <c r="B1031" s="60">
        <v>10</v>
      </c>
      <c r="C1031" s="11" t="s">
        <v>362</v>
      </c>
      <c r="D1031" s="185">
        <v>1975</v>
      </c>
      <c r="E1031" s="185"/>
      <c r="F1031" s="11" t="s">
        <v>67</v>
      </c>
      <c r="G1031" s="185">
        <v>200</v>
      </c>
      <c r="H1031" s="185">
        <v>1</v>
      </c>
      <c r="M1031" s="68"/>
      <c r="Z1031"/>
      <c r="AE1031" t="s">
        <v>1783</v>
      </c>
      <c r="AF1031" s="19" t="s">
        <v>2007</v>
      </c>
      <c r="AH1031" s="479">
        <v>6640</v>
      </c>
      <c r="AI1031" s="479">
        <v>1450</v>
      </c>
      <c r="AJ1031" s="479">
        <v>1030</v>
      </c>
      <c r="AK1031" s="479">
        <v>400</v>
      </c>
      <c r="AL1031" s="479">
        <v>670</v>
      </c>
      <c r="AM1031" s="16">
        <f t="shared" ref="AM1031" si="41">AI1031-AK1031-AJ1031-AL1031</f>
        <v>-650</v>
      </c>
      <c r="AN1031" s="16">
        <f t="shared" ref="AN1031" si="42">AM1031+(AH1031*0.1)</f>
        <v>14</v>
      </c>
      <c r="AO1031" s="348">
        <f t="shared" ref="AO1031" si="43">AJ1031/(AH1031+AI1031)</f>
        <v>0.1273176761433869</v>
      </c>
      <c r="AP1031" s="204">
        <f t="shared" si="40"/>
        <v>5990</v>
      </c>
      <c r="AS1031" s="327">
        <f t="shared" si="18"/>
        <v>0.19272237196765499</v>
      </c>
      <c r="AU1031" s="479">
        <v>290</v>
      </c>
      <c r="AW1031" t="s">
        <v>1786</v>
      </c>
    </row>
    <row r="1032" spans="1:49" hidden="1" x14ac:dyDescent="0.2">
      <c r="A1032" s="27">
        <v>43635</v>
      </c>
      <c r="B1032" s="60">
        <v>20</v>
      </c>
      <c r="C1032" s="11" t="s">
        <v>362</v>
      </c>
      <c r="D1032" s="185">
        <v>1980</v>
      </c>
      <c r="E1032" s="185"/>
      <c r="F1032" s="11" t="s">
        <v>69</v>
      </c>
      <c r="G1032" s="185">
        <v>750</v>
      </c>
      <c r="H1032" s="185">
        <v>2</v>
      </c>
      <c r="M1032" s="68"/>
      <c r="Z1032"/>
      <c r="AF1032" s="19" t="s">
        <v>2020</v>
      </c>
      <c r="AH1032" s="487">
        <v>300</v>
      </c>
      <c r="AI1032" s="487">
        <v>1150</v>
      </c>
      <c r="AJ1032" s="488">
        <v>180</v>
      </c>
      <c r="AK1032" s="487">
        <v>170</v>
      </c>
      <c r="AL1032" s="487">
        <v>730</v>
      </c>
      <c r="AM1032" s="16">
        <f t="shared" ref="AM1032:AM1033" si="44">AI1032-AK1032-AJ1032-AL1032</f>
        <v>70</v>
      </c>
      <c r="AN1032" s="16">
        <f t="shared" ref="AN1032:AN1033" si="45">AM1032+(AH1032*0.1)</f>
        <v>100</v>
      </c>
      <c r="AO1032" s="348">
        <f t="shared" ref="AO1032:AO1033" si="46">AJ1032/(AH1032+AI1032)</f>
        <v>0.12413793103448276</v>
      </c>
      <c r="AP1032" s="204">
        <f t="shared" si="40"/>
        <v>370</v>
      </c>
      <c r="AS1032" s="327">
        <f t="shared" si="18"/>
        <v>0.4861111111111111</v>
      </c>
      <c r="AU1032" s="487">
        <v>298</v>
      </c>
      <c r="AV1032" t="s">
        <v>146</v>
      </c>
      <c r="AW1032" t="s">
        <v>403</v>
      </c>
    </row>
    <row r="1033" spans="1:49" hidden="1" x14ac:dyDescent="0.2">
      <c r="A1033" s="27">
        <v>43635</v>
      </c>
      <c r="B1033" s="60">
        <v>100</v>
      </c>
      <c r="C1033" s="11" t="s">
        <v>362</v>
      </c>
      <c r="D1033" s="185">
        <v>1993</v>
      </c>
      <c r="E1033" s="185"/>
      <c r="F1033" s="11" t="s">
        <v>67</v>
      </c>
      <c r="G1033" s="185">
        <v>300</v>
      </c>
      <c r="H1033" s="185">
        <v>2</v>
      </c>
      <c r="M1033" s="68"/>
      <c r="N1033" s="4"/>
      <c r="O1033" s="60"/>
      <c r="U1033" s="1"/>
      <c r="Z1033"/>
      <c r="AE1033" t="s">
        <v>1805</v>
      </c>
      <c r="AF1033" s="19" t="s">
        <v>2037</v>
      </c>
      <c r="AH1033" s="503">
        <v>8570</v>
      </c>
      <c r="AI1033" s="503">
        <v>1480</v>
      </c>
      <c r="AJ1033" s="503">
        <v>1280</v>
      </c>
      <c r="AK1033" s="503">
        <v>630</v>
      </c>
      <c r="AL1033" s="503">
        <v>800</v>
      </c>
      <c r="AM1033" s="16">
        <f t="shared" si="44"/>
        <v>-1230</v>
      </c>
      <c r="AN1033" s="16">
        <f t="shared" si="45"/>
        <v>-373</v>
      </c>
      <c r="AO1033" s="348">
        <f t="shared" si="46"/>
        <v>0.12736318407960198</v>
      </c>
      <c r="AP1033" s="204">
        <f t="shared" si="40"/>
        <v>7340</v>
      </c>
      <c r="AS1033" s="327">
        <f t="shared" si="18"/>
        <v>0.20648648648648649</v>
      </c>
      <c r="AU1033" s="503">
        <v>297</v>
      </c>
      <c r="AV1033" t="s">
        <v>146</v>
      </c>
      <c r="AW1033" t="s">
        <v>403</v>
      </c>
    </row>
    <row r="1034" spans="1:49" hidden="1" x14ac:dyDescent="0.2">
      <c r="A1034" s="27">
        <v>43646</v>
      </c>
      <c r="B1034" s="60">
        <v>20</v>
      </c>
      <c r="C1034" s="11" t="s">
        <v>362</v>
      </c>
      <c r="D1034" s="186">
        <v>1969</v>
      </c>
      <c r="E1034" s="186"/>
      <c r="F1034" s="11" t="s">
        <v>62</v>
      </c>
      <c r="G1034" s="186">
        <v>1000</v>
      </c>
      <c r="H1034" s="186">
        <v>2</v>
      </c>
      <c r="M1034" s="68"/>
      <c r="N1034" s="4"/>
      <c r="O1034" s="60"/>
      <c r="U1034" s="1"/>
      <c r="Z1034"/>
      <c r="AF1034" s="149" t="s">
        <v>1948</v>
      </c>
      <c r="AG1034" s="28"/>
      <c r="AH1034" s="24"/>
      <c r="AI1034" s="24"/>
      <c r="AJ1034" s="24"/>
      <c r="AK1034" s="24">
        <v>140</v>
      </c>
      <c r="AL1034" s="24"/>
      <c r="AM1034" s="16"/>
      <c r="AN1034" s="16"/>
      <c r="AO1034" s="348"/>
      <c r="AP1034" s="204">
        <f t="shared" si="40"/>
        <v>-140</v>
      </c>
      <c r="AQ1034" s="28"/>
      <c r="AR1034" s="24"/>
      <c r="AS1034" s="327"/>
      <c r="AT1034" s="28"/>
      <c r="AU1034" s="24"/>
      <c r="AV1034" s="28"/>
      <c r="AW1034" s="28" t="s">
        <v>1803</v>
      </c>
    </row>
    <row r="1035" spans="1:49" hidden="1" x14ac:dyDescent="0.2">
      <c r="A1035" s="27">
        <v>43646</v>
      </c>
      <c r="B1035" s="60">
        <v>100</v>
      </c>
      <c r="C1035" s="11" t="s">
        <v>362</v>
      </c>
      <c r="D1035" s="186">
        <v>1968</v>
      </c>
      <c r="E1035" s="186" t="s">
        <v>898</v>
      </c>
      <c r="F1035" s="11" t="s">
        <v>62</v>
      </c>
      <c r="G1035" s="186">
        <v>2800</v>
      </c>
      <c r="H1035" s="186">
        <v>4</v>
      </c>
      <c r="M1035" s="68"/>
      <c r="N1035" s="4"/>
      <c r="O1035" s="60"/>
      <c r="U1035" s="1"/>
      <c r="Z1035"/>
      <c r="AF1035" s="149" t="s">
        <v>2116</v>
      </c>
      <c r="AH1035" s="24">
        <v>3260</v>
      </c>
      <c r="AI1035" s="24">
        <v>1480</v>
      </c>
      <c r="AJ1035" s="24">
        <v>600</v>
      </c>
      <c r="AK1035" s="24">
        <v>340</v>
      </c>
      <c r="AL1035" s="24">
        <v>800</v>
      </c>
      <c r="AM1035" s="16">
        <f t="shared" ref="AM1035:AM1036" si="47">AI1035-AK1035-AJ1035-AL1035</f>
        <v>-260</v>
      </c>
      <c r="AN1035" s="16">
        <f t="shared" ref="AN1035:AN1036" si="48">AM1035+(AH1035*0.1)</f>
        <v>66</v>
      </c>
      <c r="AO1035" s="348">
        <f t="shared" ref="AO1035:AO1036" si="49">AJ1035/(AH1035+AI1035)</f>
        <v>0.12658227848101267</v>
      </c>
      <c r="AP1035" s="204">
        <f t="shared" si="40"/>
        <v>3000</v>
      </c>
      <c r="AS1035" s="327">
        <f t="shared" si="18"/>
        <v>0.23857868020304568</v>
      </c>
      <c r="AU1035" s="24">
        <v>296</v>
      </c>
      <c r="AW1035" s="28" t="s">
        <v>2117</v>
      </c>
    </row>
    <row r="1036" spans="1:49" hidden="1" x14ac:dyDescent="0.2">
      <c r="A1036" s="27" t="s">
        <v>1446</v>
      </c>
      <c r="B1036" s="60">
        <v>2</v>
      </c>
      <c r="C1036" s="11" t="s">
        <v>369</v>
      </c>
      <c r="D1036" s="186">
        <v>1920</v>
      </c>
      <c r="E1036" s="198" t="s">
        <v>391</v>
      </c>
      <c r="F1036" s="11" t="s">
        <v>62</v>
      </c>
      <c r="G1036" s="186">
        <v>300</v>
      </c>
      <c r="H1036" s="186">
        <v>3</v>
      </c>
      <c r="M1036" s="68"/>
      <c r="N1036" s="4"/>
      <c r="O1036" s="60"/>
      <c r="U1036" s="1"/>
      <c r="Z1036"/>
      <c r="AE1036" t="s">
        <v>2229</v>
      </c>
      <c r="AF1036" s="149" t="s">
        <v>2116</v>
      </c>
      <c r="AH1036" s="24">
        <v>3380</v>
      </c>
      <c r="AI1036" s="24">
        <v>1540</v>
      </c>
      <c r="AJ1036" s="24">
        <v>630</v>
      </c>
      <c r="AK1036" s="24">
        <v>360</v>
      </c>
      <c r="AL1036" s="24">
        <v>740</v>
      </c>
      <c r="AM1036" s="16">
        <f t="shared" si="47"/>
        <v>-190</v>
      </c>
      <c r="AN1036" s="16">
        <f t="shared" si="48"/>
        <v>148</v>
      </c>
      <c r="AO1036" s="348">
        <f t="shared" si="49"/>
        <v>0.12804878048780488</v>
      </c>
      <c r="AP1036" s="204">
        <f t="shared" si="40"/>
        <v>3190</v>
      </c>
      <c r="AS1036" s="327">
        <f t="shared" si="18"/>
        <v>0.23684210526315788</v>
      </c>
      <c r="AU1036" s="24">
        <v>308</v>
      </c>
      <c r="AV1036" t="s">
        <v>146</v>
      </c>
      <c r="AW1036" s="565" t="s">
        <v>2202</v>
      </c>
    </row>
    <row r="1037" spans="1:49" hidden="1" x14ac:dyDescent="0.2">
      <c r="A1037" s="27" t="s">
        <v>1446</v>
      </c>
      <c r="B1037" s="60">
        <v>2</v>
      </c>
      <c r="C1037" s="11" t="s">
        <v>369</v>
      </c>
      <c r="D1037" s="186">
        <v>1920</v>
      </c>
      <c r="E1037" s="198" t="s">
        <v>391</v>
      </c>
      <c r="F1037" s="11" t="s">
        <v>67</v>
      </c>
      <c r="G1037" s="186">
        <v>150</v>
      </c>
      <c r="H1037" s="186">
        <v>0</v>
      </c>
      <c r="M1037" s="68"/>
      <c r="N1037" s="4"/>
      <c r="O1037" s="60"/>
      <c r="U1037" s="1"/>
      <c r="Z1037"/>
      <c r="AF1037" s="149" t="s">
        <v>2268</v>
      </c>
      <c r="AH1037" s="24">
        <v>3090</v>
      </c>
      <c r="AI1037" s="24">
        <v>1580</v>
      </c>
      <c r="AJ1037" s="24">
        <v>590</v>
      </c>
      <c r="AK1037" s="24">
        <v>360</v>
      </c>
      <c r="AL1037" s="24">
        <v>800</v>
      </c>
      <c r="AM1037" s="16">
        <f t="shared" ref="AM1037" si="50">AI1037-AK1037-AJ1037-AL1037</f>
        <v>-170</v>
      </c>
      <c r="AN1037" s="16">
        <f t="shared" ref="AN1037" si="51">AM1037+(AH1037*0.1)</f>
        <v>139</v>
      </c>
      <c r="AO1037" s="348">
        <f t="shared" ref="AO1037" si="52">AJ1037/(AH1037+AI1037)</f>
        <v>0.12633832976445397</v>
      </c>
      <c r="AP1037" s="204">
        <f t="shared" ref="AP1037" si="53">AH1037+AI1037-AK1037-AJ1037-AL1037</f>
        <v>2920</v>
      </c>
      <c r="AS1037" s="327">
        <f t="shared" si="18"/>
        <v>0.2454780361757106</v>
      </c>
      <c r="AU1037" s="24">
        <v>309</v>
      </c>
      <c r="AV1037" t="s">
        <v>146</v>
      </c>
      <c r="AW1037" s="565" t="s">
        <v>403</v>
      </c>
    </row>
    <row r="1038" spans="1:49" hidden="1" x14ac:dyDescent="0.2">
      <c r="A1038" s="27" t="s">
        <v>1446</v>
      </c>
      <c r="B1038" s="60">
        <v>2</v>
      </c>
      <c r="C1038" s="11" t="s">
        <v>369</v>
      </c>
      <c r="D1038" s="187">
        <v>1920</v>
      </c>
      <c r="E1038" s="198" t="s">
        <v>391</v>
      </c>
      <c r="F1038" s="11" t="s">
        <v>67</v>
      </c>
      <c r="G1038" s="187">
        <v>150</v>
      </c>
      <c r="H1038" s="187">
        <v>0</v>
      </c>
      <c r="M1038" s="68"/>
      <c r="N1038" s="4"/>
      <c r="O1038" s="60"/>
      <c r="U1038" s="1"/>
      <c r="Z1038"/>
      <c r="AF1038" s="149" t="s">
        <v>2256</v>
      </c>
      <c r="AH1038" s="24">
        <v>5240</v>
      </c>
      <c r="AI1038" s="24">
        <v>1490</v>
      </c>
      <c r="AJ1038" s="24">
        <v>860</v>
      </c>
      <c r="AK1038" s="24">
        <v>460</v>
      </c>
      <c r="AL1038" s="24">
        <v>800</v>
      </c>
      <c r="AM1038" s="16">
        <f t="shared" ref="AM1038" si="54">AI1038-AK1038-AJ1038-AL1038</f>
        <v>-630</v>
      </c>
      <c r="AN1038" s="16">
        <f t="shared" ref="AN1038" si="55">AM1038+(AH1038*0.1)</f>
        <v>-106</v>
      </c>
      <c r="AO1038" s="348">
        <f t="shared" ref="AO1038" si="56">AJ1038/(AH1038+AI1038)</f>
        <v>0.12778603268945021</v>
      </c>
      <c r="AP1038" s="204">
        <f t="shared" ref="AP1038" si="57">AH1038+AI1038-AK1038-AJ1038-AL1038</f>
        <v>4610</v>
      </c>
      <c r="AS1038" s="327">
        <f t="shared" si="18"/>
        <v>0.22259696458684655</v>
      </c>
      <c r="AU1038" s="24">
        <v>310</v>
      </c>
      <c r="AW1038" s="565" t="s">
        <v>403</v>
      </c>
    </row>
    <row r="1039" spans="1:49" hidden="1" x14ac:dyDescent="0.2">
      <c r="A1039" s="27" t="s">
        <v>1446</v>
      </c>
      <c r="B1039" s="60">
        <v>50</v>
      </c>
      <c r="C1039" s="11" t="s">
        <v>371</v>
      </c>
      <c r="D1039" s="186">
        <v>1932</v>
      </c>
      <c r="E1039" s="186"/>
      <c r="F1039" s="11" t="s">
        <v>67</v>
      </c>
      <c r="G1039" s="186">
        <v>120</v>
      </c>
      <c r="H1039" s="186">
        <v>1</v>
      </c>
      <c r="M1039" s="68"/>
      <c r="N1039" s="4"/>
      <c r="O1039" s="60"/>
      <c r="U1039" s="1"/>
      <c r="Z1039"/>
      <c r="AE1039" t="s">
        <v>2302</v>
      </c>
      <c r="AF1039" s="149" t="s">
        <v>2303</v>
      </c>
      <c r="AH1039" s="24">
        <v>3470</v>
      </c>
      <c r="AI1039" s="24">
        <v>1180</v>
      </c>
      <c r="AJ1039" s="24">
        <v>590</v>
      </c>
      <c r="AK1039" s="24">
        <v>270</v>
      </c>
      <c r="AL1039" s="24">
        <v>740</v>
      </c>
      <c r="AM1039" s="16">
        <f t="shared" ref="AM1039" si="58">AI1039-AK1039-AJ1039-AL1039</f>
        <v>-420</v>
      </c>
      <c r="AN1039" s="16">
        <f t="shared" ref="AN1039" si="59">AM1039+(AH1039*0.1)</f>
        <v>-73</v>
      </c>
      <c r="AO1039" s="348">
        <f t="shared" ref="AO1039" si="60">AJ1039/(AH1039+AI1039)</f>
        <v>0.12688172043010754</v>
      </c>
      <c r="AP1039" s="204">
        <f t="shared" ref="AP1039:AP1040" si="61">AH1039+AI1039-AK1039-AJ1039-AL1039</f>
        <v>3050</v>
      </c>
      <c r="AS1039" s="327">
        <f t="shared" si="18"/>
        <v>0.21994884910485935</v>
      </c>
      <c r="AU1039" s="24">
        <v>302</v>
      </c>
      <c r="AV1039" t="s">
        <v>146</v>
      </c>
      <c r="AW1039" s="565" t="s">
        <v>2304</v>
      </c>
    </row>
    <row r="1040" spans="1:49" hidden="1" x14ac:dyDescent="0.2">
      <c r="A1040" s="27" t="s">
        <v>1446</v>
      </c>
      <c r="B1040" s="60">
        <v>100</v>
      </c>
      <c r="C1040" s="11" t="s">
        <v>371</v>
      </c>
      <c r="D1040" s="186">
        <v>1930</v>
      </c>
      <c r="E1040" s="186"/>
      <c r="F1040" s="11" t="s">
        <v>399</v>
      </c>
      <c r="G1040" s="186">
        <v>200</v>
      </c>
      <c r="H1040" s="186">
        <v>1</v>
      </c>
      <c r="M1040" s="68"/>
      <c r="N1040" s="4"/>
      <c r="O1040" s="60"/>
      <c r="U1040" s="1"/>
      <c r="Z1040"/>
      <c r="AF1040" s="308" t="s">
        <v>1890</v>
      </c>
      <c r="AH1040" s="24">
        <v>1350</v>
      </c>
      <c r="AI1040" s="24">
        <v>1090</v>
      </c>
      <c r="AJ1040" s="24">
        <v>320</v>
      </c>
      <c r="AK1040" s="24">
        <v>220</v>
      </c>
      <c r="AL1040" s="24">
        <v>740</v>
      </c>
      <c r="AM1040" s="16">
        <f t="shared" ref="AM1040" si="62">AI1040-AK1040-AJ1040-AL1040</f>
        <v>-190</v>
      </c>
      <c r="AN1040" s="16">
        <f t="shared" ref="AN1040" si="63">AM1040+(AH1040*0.1)</f>
        <v>-55</v>
      </c>
      <c r="AO1040" s="348">
        <f t="shared" ref="AO1040" si="64">AJ1040/(AH1040+AI1040)</f>
        <v>0.13114754098360656</v>
      </c>
      <c r="AP1040" s="204">
        <f t="shared" si="61"/>
        <v>1160</v>
      </c>
      <c r="AQ1040" s="594">
        <v>2103</v>
      </c>
      <c r="AR1040" s="327">
        <f t="shared" ref="AR1040" si="65">AP1040/AQ1040</f>
        <v>0.5515929624346172</v>
      </c>
      <c r="AS1040" s="327">
        <f t="shared" si="18"/>
        <v>0.31764705882352939</v>
      </c>
      <c r="AU1040" s="24">
        <v>301</v>
      </c>
      <c r="AV1040" t="s">
        <v>146</v>
      </c>
      <c r="AW1040" s="565" t="s">
        <v>2337</v>
      </c>
    </row>
    <row r="1041" spans="1:49" hidden="1" x14ac:dyDescent="0.2">
      <c r="A1041" s="27" t="s">
        <v>1446</v>
      </c>
      <c r="B1041" s="60">
        <v>50000</v>
      </c>
      <c r="C1041" s="11" t="s">
        <v>374</v>
      </c>
      <c r="D1041" s="186">
        <v>1946</v>
      </c>
      <c r="E1041" s="186" t="s">
        <v>406</v>
      </c>
      <c r="F1041" s="11" t="s">
        <v>67</v>
      </c>
      <c r="G1041" s="186">
        <v>120</v>
      </c>
      <c r="H1041" s="186">
        <v>2</v>
      </c>
      <c r="M1041" s="68"/>
      <c r="N1041" s="4"/>
      <c r="O1041" s="60"/>
      <c r="U1041" s="1"/>
      <c r="Z1041"/>
      <c r="AE1041" t="s">
        <v>2355</v>
      </c>
      <c r="AF1041" s="149" t="s">
        <v>2356</v>
      </c>
      <c r="AH1041" s="24">
        <v>11490</v>
      </c>
      <c r="AI1041" s="24">
        <v>1210</v>
      </c>
      <c r="AJ1041" s="24">
        <v>1640</v>
      </c>
      <c r="AK1041" s="24">
        <v>780</v>
      </c>
      <c r="AL1041" s="607">
        <v>720</v>
      </c>
      <c r="AM1041" s="16">
        <f t="shared" ref="AM1041" si="66">AI1041-AK1041-AJ1041-AL1041</f>
        <v>-1930</v>
      </c>
      <c r="AN1041" s="16">
        <f t="shared" ref="AN1041" si="67">AM1041+(AH1041*0.1)</f>
        <v>-781</v>
      </c>
      <c r="AO1041" s="348">
        <f t="shared" ref="AO1041" si="68">AJ1041/(AH1041+AI1041)</f>
        <v>0.12913385826771653</v>
      </c>
      <c r="AP1041" s="204">
        <f t="shared" ref="AP1041:AP1043" si="69">AH1041+AI1041-AK1041-AJ1041-AL1041</f>
        <v>9560</v>
      </c>
      <c r="AS1041" s="327">
        <f t="shared" si="18"/>
        <v>0.2020033388981636</v>
      </c>
      <c r="AU1041" s="24">
        <v>295</v>
      </c>
      <c r="AW1041" s="565" t="s">
        <v>2202</v>
      </c>
    </row>
    <row r="1042" spans="1:49" ht="16.5" hidden="1" x14ac:dyDescent="0.25">
      <c r="A1042" s="27" t="s">
        <v>1446</v>
      </c>
      <c r="B1042" s="60">
        <v>1000000</v>
      </c>
      <c r="C1042" s="11" t="s">
        <v>372</v>
      </c>
      <c r="D1042" s="186">
        <v>1946</v>
      </c>
      <c r="E1042" s="186"/>
      <c r="F1042" s="11" t="s">
        <v>65</v>
      </c>
      <c r="G1042" s="186">
        <v>600</v>
      </c>
      <c r="H1042" s="186">
        <v>4</v>
      </c>
      <c r="I1042" s="17">
        <v>352310</v>
      </c>
      <c r="J1042" s="192">
        <v>22</v>
      </c>
      <c r="M1042" s="68"/>
      <c r="N1042" s="66" t="s">
        <v>809</v>
      </c>
      <c r="O1042" s="60"/>
      <c r="P1042" s="24"/>
      <c r="U1042" s="1"/>
      <c r="Z1042"/>
      <c r="AF1042" s="149" t="s">
        <v>2360</v>
      </c>
      <c r="AP1042" s="204">
        <v>4250</v>
      </c>
      <c r="AU1042" s="24">
        <v>295</v>
      </c>
      <c r="AV1042" t="s">
        <v>146</v>
      </c>
      <c r="AW1042" s="565" t="s">
        <v>2337</v>
      </c>
    </row>
    <row r="1043" spans="1:49" hidden="1" x14ac:dyDescent="0.2">
      <c r="A1043" s="73">
        <v>43647</v>
      </c>
      <c r="B1043" s="60">
        <v>1</v>
      </c>
      <c r="C1043" s="11" t="s">
        <v>369</v>
      </c>
      <c r="D1043" s="187">
        <v>1920</v>
      </c>
      <c r="E1043" s="11" t="s">
        <v>972</v>
      </c>
      <c r="F1043" s="11" t="s">
        <v>395</v>
      </c>
      <c r="G1043" s="187">
        <v>2300</v>
      </c>
      <c r="H1043" s="187">
        <v>7</v>
      </c>
      <c r="M1043" s="68"/>
      <c r="N1043" s="27"/>
      <c r="O1043" s="60"/>
      <c r="U1043" s="1"/>
      <c r="Z1043"/>
      <c r="AF1043" s="149" t="s">
        <v>2359</v>
      </c>
      <c r="AH1043" s="24">
        <v>3510</v>
      </c>
      <c r="AI1043" s="24">
        <v>1360</v>
      </c>
      <c r="AJ1043" s="24">
        <v>630</v>
      </c>
      <c r="AK1043" s="24">
        <v>280</v>
      </c>
      <c r="AL1043" s="609">
        <v>740</v>
      </c>
      <c r="AM1043" s="16">
        <f t="shared" ref="AM1043" si="70">AI1043-AK1043-AJ1043-AL1043</f>
        <v>-290</v>
      </c>
      <c r="AN1043" s="16">
        <f t="shared" ref="AN1043" si="71">AM1043+(AH1043*0.1)</f>
        <v>61</v>
      </c>
      <c r="AO1043" s="348">
        <f t="shared" ref="AO1043" si="72">AJ1043/(AH1043+AI1043)</f>
        <v>0.12936344969199179</v>
      </c>
      <c r="AP1043" s="204">
        <f t="shared" si="69"/>
        <v>3220</v>
      </c>
      <c r="AU1043" s="24">
        <v>295</v>
      </c>
      <c r="AW1043" s="565" t="s">
        <v>2361</v>
      </c>
    </row>
    <row r="1044" spans="1:49" hidden="1" x14ac:dyDescent="0.2">
      <c r="A1044" s="73">
        <v>43648</v>
      </c>
      <c r="B1044" s="60">
        <v>1000</v>
      </c>
      <c r="C1044" s="11" t="s">
        <v>362</v>
      </c>
      <c r="D1044" s="190">
        <v>2003</v>
      </c>
      <c r="E1044" s="11"/>
      <c r="F1044" s="11" t="s">
        <v>62</v>
      </c>
      <c r="G1044" s="190">
        <v>2500</v>
      </c>
      <c r="H1044" s="190">
        <v>1</v>
      </c>
      <c r="M1044" s="68"/>
      <c r="N1044" s="4"/>
      <c r="O1044" s="60"/>
      <c r="U1044" s="1"/>
      <c r="Z1044"/>
    </row>
    <row r="1045" spans="1:49" hidden="1" x14ac:dyDescent="0.2">
      <c r="A1045" s="73">
        <v>43655</v>
      </c>
      <c r="B1045" s="60">
        <v>2</v>
      </c>
      <c r="C1045" s="1" t="s">
        <v>369</v>
      </c>
      <c r="D1045" s="1">
        <v>1920</v>
      </c>
      <c r="E1045" s="198" t="s">
        <v>391</v>
      </c>
      <c r="F1045" s="1" t="s">
        <v>67</v>
      </c>
      <c r="G1045" s="1">
        <v>150</v>
      </c>
      <c r="H1045" s="192">
        <v>0</v>
      </c>
      <c r="J1045" s="189"/>
      <c r="M1045" s="68"/>
      <c r="N1045" s="4"/>
      <c r="O1045" s="60"/>
      <c r="U1045" s="1"/>
      <c r="Z1045"/>
    </row>
    <row r="1046" spans="1:49" hidden="1" x14ac:dyDescent="0.2">
      <c r="A1046" s="73">
        <v>43655</v>
      </c>
      <c r="B1046" s="60">
        <v>2</v>
      </c>
      <c r="C1046" s="1" t="s">
        <v>371</v>
      </c>
      <c r="D1046" s="1">
        <v>1944</v>
      </c>
      <c r="F1046" s="1" t="s">
        <v>67</v>
      </c>
      <c r="G1046" s="1">
        <v>300</v>
      </c>
      <c r="H1046" s="192">
        <v>4</v>
      </c>
      <c r="M1046" s="68"/>
      <c r="N1046" s="4"/>
      <c r="O1046" s="60"/>
      <c r="U1046" s="1"/>
      <c r="Z1046"/>
    </row>
    <row r="1047" spans="1:49" hidden="1" x14ac:dyDescent="0.2">
      <c r="A1047" s="73">
        <v>43655</v>
      </c>
      <c r="B1047" s="60">
        <v>50</v>
      </c>
      <c r="C1047" s="1" t="s">
        <v>371</v>
      </c>
      <c r="D1047" s="1">
        <v>1932</v>
      </c>
      <c r="F1047" s="1" t="s">
        <v>67</v>
      </c>
      <c r="G1047" s="1">
        <v>120</v>
      </c>
      <c r="H1047" s="192">
        <v>0</v>
      </c>
      <c r="M1047" s="68"/>
      <c r="N1047" s="66" t="s">
        <v>732</v>
      </c>
      <c r="O1047" s="88"/>
      <c r="U1047" s="1"/>
      <c r="Z1047"/>
    </row>
    <row r="1048" spans="1:49" hidden="1" x14ac:dyDescent="0.2">
      <c r="A1048" s="73">
        <v>43655</v>
      </c>
      <c r="B1048" s="60">
        <v>100</v>
      </c>
      <c r="C1048" s="1" t="s">
        <v>371</v>
      </c>
      <c r="D1048" s="1">
        <v>1930</v>
      </c>
      <c r="F1048" s="1" t="s">
        <v>62</v>
      </c>
      <c r="G1048" s="1">
        <v>240</v>
      </c>
      <c r="H1048" s="192">
        <v>0</v>
      </c>
      <c r="M1048" s="68"/>
      <c r="N1048" s="86" t="s">
        <v>731</v>
      </c>
      <c r="O1048" s="87"/>
      <c r="U1048" s="1"/>
      <c r="Z1048"/>
    </row>
    <row r="1049" spans="1:49" hidden="1" x14ac:dyDescent="0.2">
      <c r="A1049" s="73">
        <v>43655</v>
      </c>
      <c r="B1049" s="60">
        <v>10000000</v>
      </c>
      <c r="C1049" s="1" t="s">
        <v>371</v>
      </c>
      <c r="D1049" s="1">
        <v>1945</v>
      </c>
      <c r="F1049" s="1" t="s">
        <v>69</v>
      </c>
      <c r="G1049" s="1">
        <v>550</v>
      </c>
      <c r="H1049" s="192">
        <v>2</v>
      </c>
      <c r="M1049" s="68"/>
      <c r="N1049" s="4"/>
      <c r="O1049" s="60"/>
      <c r="U1049" s="1"/>
      <c r="Z1049"/>
    </row>
    <row r="1050" spans="1:49" hidden="1" x14ac:dyDescent="0.2">
      <c r="A1050" s="73">
        <v>43655</v>
      </c>
      <c r="B1050" s="60">
        <v>10000</v>
      </c>
      <c r="C1050" s="1" t="s">
        <v>372</v>
      </c>
      <c r="D1050" s="1">
        <v>1946</v>
      </c>
      <c r="F1050" s="1" t="s">
        <v>62</v>
      </c>
      <c r="G1050" s="1">
        <v>450</v>
      </c>
      <c r="H1050" s="192">
        <v>7</v>
      </c>
      <c r="M1050" s="68"/>
      <c r="N1050" s="4"/>
      <c r="O1050" s="60"/>
      <c r="U1050" s="1"/>
      <c r="Z1050"/>
    </row>
    <row r="1051" spans="1:49" hidden="1" x14ac:dyDescent="0.2">
      <c r="A1051" s="73">
        <v>43655</v>
      </c>
      <c r="B1051" s="60">
        <v>100000</v>
      </c>
      <c r="C1051" s="1" t="s">
        <v>374</v>
      </c>
      <c r="D1051" s="1">
        <v>1946</v>
      </c>
      <c r="E1051" s="42" t="s">
        <v>1329</v>
      </c>
      <c r="F1051" s="1" t="s">
        <v>69</v>
      </c>
      <c r="G1051" s="1">
        <v>850</v>
      </c>
      <c r="H1051" s="192">
        <v>2</v>
      </c>
      <c r="M1051" s="68"/>
      <c r="N1051" s="4"/>
      <c r="O1051" s="60"/>
      <c r="U1051" s="1"/>
      <c r="Z1051"/>
    </row>
    <row r="1052" spans="1:49" hidden="1" x14ac:dyDescent="0.2">
      <c r="A1052" s="73">
        <v>43655</v>
      </c>
      <c r="B1052" s="41" t="s">
        <v>1230</v>
      </c>
      <c r="C1052" s="1" t="s">
        <v>362</v>
      </c>
      <c r="D1052" s="1" t="s">
        <v>533</v>
      </c>
      <c r="F1052" s="1" t="s">
        <v>1433</v>
      </c>
      <c r="G1052" s="1">
        <v>3000</v>
      </c>
      <c r="H1052" s="192">
        <v>1</v>
      </c>
      <c r="M1052" s="68"/>
      <c r="N1052" s="4"/>
      <c r="O1052" s="60"/>
      <c r="U1052" s="1"/>
      <c r="Z1052"/>
    </row>
    <row r="1053" spans="1:49" hidden="1" x14ac:dyDescent="0.2">
      <c r="A1053" s="73">
        <v>43660</v>
      </c>
      <c r="B1053" s="41" t="s">
        <v>1230</v>
      </c>
      <c r="C1053" s="198" t="s">
        <v>362</v>
      </c>
      <c r="D1053" s="198" t="s">
        <v>533</v>
      </c>
      <c r="E1053" s="198"/>
      <c r="F1053" s="198" t="s">
        <v>1452</v>
      </c>
      <c r="G1053" s="198">
        <v>3600</v>
      </c>
      <c r="H1053" s="199">
        <v>0</v>
      </c>
      <c r="M1053" s="68"/>
      <c r="N1053" s="4"/>
      <c r="O1053" s="60"/>
      <c r="U1053" s="1"/>
      <c r="Z1053"/>
    </row>
    <row r="1054" spans="1:49" hidden="1" x14ac:dyDescent="0.2">
      <c r="A1054" s="73">
        <v>43661</v>
      </c>
      <c r="B1054" s="60">
        <v>1000000000</v>
      </c>
      <c r="C1054" s="200" t="s">
        <v>371</v>
      </c>
      <c r="D1054" s="200">
        <v>1945</v>
      </c>
      <c r="E1054" s="200"/>
      <c r="F1054" s="200" t="s">
        <v>69</v>
      </c>
      <c r="G1054" s="200">
        <v>400</v>
      </c>
      <c r="H1054" s="201">
        <v>1</v>
      </c>
    </row>
    <row r="1055" spans="1:49" hidden="1" x14ac:dyDescent="0.2">
      <c r="A1055" s="73">
        <v>43661</v>
      </c>
      <c r="B1055" s="60">
        <v>10000</v>
      </c>
      <c r="C1055" s="200" t="s">
        <v>372</v>
      </c>
      <c r="D1055" s="200">
        <v>1945</v>
      </c>
      <c r="E1055" s="200"/>
      <c r="F1055" s="200" t="s">
        <v>69</v>
      </c>
      <c r="G1055" s="200">
        <v>550</v>
      </c>
      <c r="H1055" s="201">
        <v>0</v>
      </c>
      <c r="AI1055" s="335" t="s">
        <v>1819</v>
      </c>
    </row>
    <row r="1056" spans="1:49" hidden="1" x14ac:dyDescent="0.2">
      <c r="A1056" s="73">
        <v>43661</v>
      </c>
      <c r="B1056" s="60">
        <v>100000</v>
      </c>
      <c r="C1056" s="200" t="s">
        <v>372</v>
      </c>
      <c r="D1056" s="200">
        <v>1945</v>
      </c>
      <c r="E1056" s="200"/>
      <c r="F1056" s="200" t="s">
        <v>395</v>
      </c>
      <c r="G1056" s="200">
        <v>1100</v>
      </c>
      <c r="H1056" s="201">
        <v>5</v>
      </c>
    </row>
    <row r="1057" spans="1:47" hidden="1" x14ac:dyDescent="0.2">
      <c r="A1057" s="27">
        <v>43667</v>
      </c>
      <c r="B1057" s="60">
        <v>5</v>
      </c>
      <c r="C1057" s="208" t="s">
        <v>512</v>
      </c>
      <c r="D1057" s="208">
        <v>1975</v>
      </c>
      <c r="E1057" s="208" t="s">
        <v>1483</v>
      </c>
      <c r="F1057" s="208" t="s">
        <v>62</v>
      </c>
      <c r="G1057" s="208">
        <v>750</v>
      </c>
      <c r="H1057" s="208">
        <v>1</v>
      </c>
      <c r="AH1057" s="212"/>
      <c r="AI1057" s="212" t="s">
        <v>1684</v>
      </c>
      <c r="AJ1057" s="212"/>
      <c r="AK1057" s="212"/>
    </row>
    <row r="1058" spans="1:47" hidden="1" x14ac:dyDescent="0.2">
      <c r="A1058" s="27">
        <v>43672</v>
      </c>
      <c r="B1058" s="60">
        <v>15</v>
      </c>
      <c r="C1058" s="11" t="s">
        <v>360</v>
      </c>
      <c r="D1058" s="210">
        <v>1849</v>
      </c>
      <c r="E1058" s="210"/>
      <c r="F1058" s="11" t="s">
        <v>67</v>
      </c>
      <c r="G1058" s="210">
        <v>2500</v>
      </c>
      <c r="H1058" s="213">
        <v>4</v>
      </c>
      <c r="AH1058" s="212"/>
      <c r="AI1058" s="278" t="s">
        <v>1685</v>
      </c>
      <c r="AJ1058" s="212"/>
      <c r="AK1058" s="212"/>
      <c r="AU1058" s="19" t="s">
        <v>1981</v>
      </c>
    </row>
    <row r="1059" spans="1:47" hidden="1" x14ac:dyDescent="0.2">
      <c r="A1059" s="27">
        <v>43672</v>
      </c>
      <c r="B1059" s="60">
        <v>20</v>
      </c>
      <c r="C1059" s="11" t="s">
        <v>375</v>
      </c>
      <c r="D1059" s="1">
        <v>1920</v>
      </c>
      <c r="E1059" s="210" t="s">
        <v>1439</v>
      </c>
      <c r="F1059" s="11" t="s">
        <v>62</v>
      </c>
      <c r="G1059" s="1">
        <v>650</v>
      </c>
      <c r="H1059" s="213">
        <v>1</v>
      </c>
      <c r="AH1059" s="212"/>
      <c r="AI1059" s="212" t="s">
        <v>1778</v>
      </c>
      <c r="AJ1059" s="212"/>
      <c r="AK1059" s="212"/>
      <c r="AU1059" s="19" t="s">
        <v>1982</v>
      </c>
    </row>
    <row r="1060" spans="1:47" hidden="1" x14ac:dyDescent="0.2">
      <c r="A1060" s="27">
        <v>43672</v>
      </c>
      <c r="B1060" s="60">
        <v>10</v>
      </c>
      <c r="C1060" s="11" t="s">
        <v>362</v>
      </c>
      <c r="D1060" s="1">
        <v>1957</v>
      </c>
      <c r="F1060" s="11" t="s">
        <v>365</v>
      </c>
      <c r="G1060" s="1">
        <v>450</v>
      </c>
      <c r="H1060" s="213">
        <v>1</v>
      </c>
      <c r="AI1060" s="320" t="s">
        <v>1799</v>
      </c>
      <c r="AU1060" s="19" t="s">
        <v>1983</v>
      </c>
    </row>
    <row r="1061" spans="1:47" hidden="1" x14ac:dyDescent="0.2">
      <c r="A1061" s="27">
        <v>43672</v>
      </c>
      <c r="B1061" s="60">
        <v>20</v>
      </c>
      <c r="C1061" s="11" t="s">
        <v>362</v>
      </c>
      <c r="D1061" s="1">
        <v>1980</v>
      </c>
      <c r="E1061" s="210" t="s">
        <v>1280</v>
      </c>
      <c r="F1061" s="11" t="s">
        <v>65</v>
      </c>
      <c r="G1061" s="1">
        <v>2100</v>
      </c>
      <c r="H1061" s="213">
        <v>3</v>
      </c>
      <c r="AI1061" s="491" t="s">
        <v>2201</v>
      </c>
    </row>
    <row r="1062" spans="1:47" hidden="1" x14ac:dyDescent="0.2">
      <c r="A1062" s="27">
        <v>43672</v>
      </c>
      <c r="B1062" s="60">
        <v>50</v>
      </c>
      <c r="C1062" s="11" t="s">
        <v>362</v>
      </c>
      <c r="D1062" s="1">
        <v>1986</v>
      </c>
      <c r="E1062" s="210" t="s">
        <v>1280</v>
      </c>
      <c r="F1062" s="11" t="s">
        <v>397</v>
      </c>
      <c r="G1062" s="1">
        <v>1900</v>
      </c>
      <c r="H1062" s="213">
        <v>3</v>
      </c>
      <c r="AT1062">
        <v>2021</v>
      </c>
      <c r="AU1062" s="19" t="s">
        <v>2227</v>
      </c>
    </row>
    <row r="1063" spans="1:47" hidden="1" x14ac:dyDescent="0.2">
      <c r="A1063" s="27">
        <v>43672</v>
      </c>
      <c r="B1063" s="60">
        <v>100</v>
      </c>
      <c r="C1063" s="11" t="s">
        <v>362</v>
      </c>
      <c r="D1063" s="1">
        <v>1989</v>
      </c>
      <c r="F1063" s="11" t="s">
        <v>69</v>
      </c>
      <c r="G1063" s="1">
        <v>750</v>
      </c>
      <c r="H1063" s="213">
        <v>3</v>
      </c>
      <c r="I1063" s="11"/>
    </row>
    <row r="1064" spans="1:47" hidden="1" x14ac:dyDescent="0.2">
      <c r="A1064" s="27">
        <v>43672</v>
      </c>
      <c r="B1064" s="60">
        <v>500</v>
      </c>
      <c r="C1064" s="11" t="s">
        <v>362</v>
      </c>
      <c r="D1064" s="1">
        <v>1980</v>
      </c>
      <c r="F1064" s="11" t="s">
        <v>191</v>
      </c>
      <c r="G1064" s="1">
        <v>3150</v>
      </c>
      <c r="H1064" s="213">
        <v>3</v>
      </c>
      <c r="I1064" s="11"/>
    </row>
    <row r="1065" spans="1:47" hidden="1" x14ac:dyDescent="0.2">
      <c r="A1065" s="27">
        <v>43672</v>
      </c>
      <c r="B1065" s="60">
        <v>1000</v>
      </c>
      <c r="C1065" s="11" t="s">
        <v>362</v>
      </c>
      <c r="D1065" s="1">
        <v>1983</v>
      </c>
      <c r="E1065" s="210" t="s">
        <v>863</v>
      </c>
      <c r="F1065" s="11" t="s">
        <v>67</v>
      </c>
      <c r="G1065" s="1">
        <v>2300</v>
      </c>
      <c r="H1065" s="213">
        <v>0</v>
      </c>
    </row>
    <row r="1066" spans="1:47" hidden="1" x14ac:dyDescent="0.2">
      <c r="A1066" s="27">
        <v>43672</v>
      </c>
      <c r="B1066" s="60">
        <v>5000</v>
      </c>
      <c r="C1066" s="11" t="s">
        <v>362</v>
      </c>
      <c r="D1066" s="1">
        <v>1992</v>
      </c>
      <c r="F1066" s="11" t="s">
        <v>67</v>
      </c>
      <c r="G1066" s="1">
        <v>9600</v>
      </c>
      <c r="H1066" s="213">
        <v>1</v>
      </c>
    </row>
    <row r="1067" spans="1:47" hidden="1" x14ac:dyDescent="0.2">
      <c r="A1067" s="27">
        <v>43674</v>
      </c>
      <c r="B1067" s="60">
        <v>20</v>
      </c>
      <c r="C1067" s="1" t="s">
        <v>512</v>
      </c>
      <c r="D1067" s="1">
        <v>1964</v>
      </c>
      <c r="E1067" s="1" t="s">
        <v>1483</v>
      </c>
      <c r="F1067" s="1" t="s">
        <v>62</v>
      </c>
      <c r="G1067" s="1">
        <v>2500</v>
      </c>
      <c r="H1067" s="213">
        <v>2</v>
      </c>
    </row>
    <row r="1068" spans="1:47" hidden="1" x14ac:dyDescent="0.2">
      <c r="A1068" s="27">
        <v>43676</v>
      </c>
      <c r="B1068" s="60">
        <v>2</v>
      </c>
      <c r="C1068" s="1" t="s">
        <v>371</v>
      </c>
      <c r="D1068" s="1">
        <v>1944</v>
      </c>
      <c r="F1068" s="1" t="s">
        <v>67</v>
      </c>
      <c r="G1068" s="1">
        <v>300</v>
      </c>
      <c r="H1068" s="220">
        <v>1</v>
      </c>
    </row>
    <row r="1069" spans="1:47" hidden="1" x14ac:dyDescent="0.2">
      <c r="A1069" s="27">
        <v>43676</v>
      </c>
      <c r="B1069" s="41" t="s">
        <v>1230</v>
      </c>
      <c r="C1069" s="1" t="s">
        <v>362</v>
      </c>
      <c r="D1069" s="1" t="s">
        <v>533</v>
      </c>
      <c r="F1069" s="1" t="s">
        <v>366</v>
      </c>
      <c r="G1069" s="1">
        <v>3900</v>
      </c>
      <c r="H1069" s="220">
        <v>0</v>
      </c>
    </row>
    <row r="1070" spans="1:47" hidden="1" x14ac:dyDescent="0.2">
      <c r="A1070" s="27">
        <v>43677</v>
      </c>
      <c r="B1070" s="60">
        <v>3</v>
      </c>
      <c r="C1070" s="221" t="s">
        <v>1448</v>
      </c>
      <c r="D1070" s="221">
        <v>2019</v>
      </c>
      <c r="E1070" s="11" t="s">
        <v>1519</v>
      </c>
      <c r="F1070" s="11" t="s">
        <v>64</v>
      </c>
      <c r="G1070" s="221">
        <v>1500</v>
      </c>
      <c r="H1070" s="221">
        <v>1</v>
      </c>
    </row>
    <row r="1071" spans="1:47" hidden="1" x14ac:dyDescent="0.2">
      <c r="A1071" s="27">
        <v>43677</v>
      </c>
      <c r="B1071" s="60">
        <v>4</v>
      </c>
      <c r="C1071" s="221" t="s">
        <v>1448</v>
      </c>
      <c r="D1071" s="221">
        <v>2019</v>
      </c>
      <c r="E1071" s="11" t="s">
        <v>1519</v>
      </c>
      <c r="F1071" s="11" t="s">
        <v>64</v>
      </c>
      <c r="G1071" s="221">
        <v>1500</v>
      </c>
      <c r="H1071" s="221">
        <v>1</v>
      </c>
    </row>
    <row r="1072" spans="1:47" hidden="1" x14ac:dyDescent="0.2">
      <c r="A1072" s="27">
        <v>43677</v>
      </c>
      <c r="B1072" s="60">
        <v>50000</v>
      </c>
      <c r="C1072" s="11" t="s">
        <v>374</v>
      </c>
      <c r="D1072" s="1">
        <v>1946</v>
      </c>
      <c r="E1072" s="10" t="s">
        <v>781</v>
      </c>
      <c r="F1072" s="11" t="s">
        <v>62</v>
      </c>
      <c r="G1072" s="1">
        <v>1100</v>
      </c>
      <c r="H1072" s="221">
        <v>4</v>
      </c>
      <c r="I1072" s="11"/>
    </row>
    <row r="1073" spans="1:10" hidden="1" x14ac:dyDescent="0.2">
      <c r="A1073" s="27">
        <v>43678</v>
      </c>
      <c r="B1073" s="60">
        <v>1000000</v>
      </c>
      <c r="C1073" s="11" t="s">
        <v>373</v>
      </c>
      <c r="D1073" s="222">
        <v>1946</v>
      </c>
      <c r="E1073" s="10"/>
      <c r="F1073" s="11" t="s">
        <v>395</v>
      </c>
      <c r="G1073" s="222">
        <v>1100</v>
      </c>
      <c r="H1073" s="222">
        <v>3</v>
      </c>
      <c r="I1073" s="11"/>
    </row>
    <row r="1074" spans="1:10" hidden="1" x14ac:dyDescent="0.2">
      <c r="A1074" s="27">
        <v>43678</v>
      </c>
      <c r="B1074" s="60">
        <v>10000000</v>
      </c>
      <c r="C1074" s="11" t="s">
        <v>373</v>
      </c>
      <c r="D1074" s="222">
        <v>1946</v>
      </c>
      <c r="E1074" s="10"/>
      <c r="F1074" s="11" t="s">
        <v>62</v>
      </c>
      <c r="G1074" s="222">
        <v>2650</v>
      </c>
      <c r="H1074" s="222">
        <v>3</v>
      </c>
    </row>
    <row r="1075" spans="1:10" hidden="1" x14ac:dyDescent="0.2">
      <c r="A1075" s="27">
        <v>43678</v>
      </c>
      <c r="B1075" s="60">
        <v>100</v>
      </c>
      <c r="C1075" s="595" t="s">
        <v>583</v>
      </c>
      <c r="D1075" s="222">
        <v>1994</v>
      </c>
      <c r="E1075" s="11"/>
      <c r="F1075" s="11" t="s">
        <v>67</v>
      </c>
      <c r="G1075" s="222">
        <v>150</v>
      </c>
      <c r="H1075" s="227">
        <v>1</v>
      </c>
    </row>
    <row r="1076" spans="1:10" hidden="1" x14ac:dyDescent="0.2">
      <c r="A1076" s="27">
        <v>43678</v>
      </c>
      <c r="B1076" s="60">
        <v>100</v>
      </c>
      <c r="C1076" s="595" t="s">
        <v>583</v>
      </c>
      <c r="D1076" s="222">
        <v>1995</v>
      </c>
      <c r="E1076" s="11" t="s">
        <v>362</v>
      </c>
      <c r="F1076" s="11" t="s">
        <v>62</v>
      </c>
      <c r="G1076" s="1">
        <v>200</v>
      </c>
      <c r="H1076" s="227">
        <v>1</v>
      </c>
    </row>
    <row r="1077" spans="1:10" hidden="1" x14ac:dyDescent="0.2">
      <c r="A1077" s="27">
        <v>43687</v>
      </c>
      <c r="B1077" s="60">
        <v>1</v>
      </c>
      <c r="C1077" s="1" t="s">
        <v>362</v>
      </c>
      <c r="D1077" s="1">
        <v>1848</v>
      </c>
      <c r="F1077" s="1" t="s">
        <v>67</v>
      </c>
      <c r="G1077" s="1">
        <v>7000</v>
      </c>
      <c r="H1077" s="227">
        <v>4</v>
      </c>
    </row>
    <row r="1078" spans="1:10" hidden="1" x14ac:dyDescent="0.2">
      <c r="A1078" s="27">
        <v>43688</v>
      </c>
      <c r="B1078" s="60">
        <v>10</v>
      </c>
      <c r="C1078" s="1" t="s">
        <v>376</v>
      </c>
      <c r="D1078" s="1">
        <v>1981</v>
      </c>
      <c r="E1078" s="1" t="s">
        <v>1575</v>
      </c>
      <c r="F1078" s="1" t="s">
        <v>71</v>
      </c>
      <c r="G1078" s="1">
        <v>3200</v>
      </c>
      <c r="H1078" s="227">
        <v>0</v>
      </c>
    </row>
    <row r="1079" spans="1:10" hidden="1" x14ac:dyDescent="0.2">
      <c r="A1079" s="27">
        <v>43693</v>
      </c>
      <c r="B1079" s="60">
        <v>10</v>
      </c>
      <c r="C1079" s="1" t="s">
        <v>512</v>
      </c>
      <c r="D1079" s="1">
        <v>1980</v>
      </c>
      <c r="E1079" s="1" t="s">
        <v>1582</v>
      </c>
      <c r="F1079" s="1" t="s">
        <v>62</v>
      </c>
      <c r="G1079" s="1">
        <v>2850</v>
      </c>
      <c r="H1079" s="230">
        <v>0</v>
      </c>
    </row>
    <row r="1080" spans="1:10" hidden="1" x14ac:dyDescent="0.2">
      <c r="A1080" s="27">
        <v>43694</v>
      </c>
      <c r="B1080" s="60">
        <v>500</v>
      </c>
      <c r="C1080" s="231" t="s">
        <v>362</v>
      </c>
      <c r="D1080" s="231">
        <v>1969</v>
      </c>
      <c r="E1080" s="231"/>
      <c r="F1080" s="231" t="s">
        <v>67</v>
      </c>
      <c r="G1080" s="231">
        <v>2400</v>
      </c>
      <c r="H1080" s="234">
        <v>4</v>
      </c>
    </row>
    <row r="1081" spans="1:10" hidden="1" x14ac:dyDescent="0.2">
      <c r="A1081" s="27">
        <v>43694</v>
      </c>
      <c r="B1081" s="60">
        <v>1000</v>
      </c>
      <c r="C1081" s="231" t="s">
        <v>362</v>
      </c>
      <c r="D1081" s="231">
        <v>1983</v>
      </c>
      <c r="E1081" s="231"/>
      <c r="F1081" s="231" t="s">
        <v>62</v>
      </c>
      <c r="G1081" s="231">
        <v>2300</v>
      </c>
      <c r="H1081" s="234">
        <v>3</v>
      </c>
    </row>
    <row r="1082" spans="1:10" hidden="1" x14ac:dyDescent="0.2">
      <c r="A1082" s="27">
        <v>43696</v>
      </c>
      <c r="B1082" s="60">
        <v>1</v>
      </c>
      <c r="C1082" s="1" t="s">
        <v>369</v>
      </c>
      <c r="D1082" s="1">
        <v>1892</v>
      </c>
      <c r="F1082" s="1" t="s">
        <v>83</v>
      </c>
      <c r="G1082" s="1">
        <v>3100</v>
      </c>
      <c r="H1082" s="234">
        <v>5</v>
      </c>
    </row>
    <row r="1083" spans="1:10" hidden="1" x14ac:dyDescent="0.2">
      <c r="A1083" s="27">
        <v>43699</v>
      </c>
      <c r="B1083" s="60">
        <v>1</v>
      </c>
      <c r="C1083" s="232" t="s">
        <v>369</v>
      </c>
      <c r="D1083" s="232">
        <v>1892</v>
      </c>
      <c r="E1083" s="232"/>
      <c r="F1083" s="232" t="s">
        <v>83</v>
      </c>
      <c r="G1083" s="232">
        <v>3050</v>
      </c>
      <c r="H1083" s="234">
        <v>0</v>
      </c>
      <c r="J1083" s="19"/>
    </row>
    <row r="1084" spans="1:10" hidden="1" x14ac:dyDescent="0.2">
      <c r="A1084" s="27">
        <v>43700</v>
      </c>
      <c r="B1084" s="60">
        <v>1</v>
      </c>
      <c r="C1084" s="233" t="s">
        <v>369</v>
      </c>
      <c r="D1084" s="233">
        <v>1892</v>
      </c>
      <c r="E1084" s="233" t="s">
        <v>1474</v>
      </c>
      <c r="F1084" s="233" t="s">
        <v>67</v>
      </c>
      <c r="G1084" s="233">
        <v>8900</v>
      </c>
      <c r="H1084" s="234">
        <v>0</v>
      </c>
      <c r="J1084" s="19"/>
    </row>
    <row r="1085" spans="1:10" hidden="1" x14ac:dyDescent="0.2">
      <c r="A1085" s="27">
        <v>43702</v>
      </c>
      <c r="B1085" s="60">
        <v>10</v>
      </c>
      <c r="C1085" s="11" t="s">
        <v>512</v>
      </c>
      <c r="D1085" s="1">
        <v>1989</v>
      </c>
      <c r="E1085" s="11" t="s">
        <v>1582</v>
      </c>
      <c r="F1085" s="11" t="s">
        <v>62</v>
      </c>
      <c r="G1085" s="11">
        <v>2250</v>
      </c>
      <c r="H1085" s="234">
        <v>1</v>
      </c>
      <c r="I1085" s="146"/>
    </row>
    <row r="1086" spans="1:10" hidden="1" x14ac:dyDescent="0.2">
      <c r="A1086" s="27">
        <v>43704</v>
      </c>
      <c r="B1086" s="41" t="s">
        <v>1513</v>
      </c>
      <c r="C1086" s="595" t="s">
        <v>583</v>
      </c>
      <c r="D1086" s="1" t="s">
        <v>533</v>
      </c>
      <c r="E1086" s="1" t="s">
        <v>1590</v>
      </c>
      <c r="F1086" s="1" t="s">
        <v>366</v>
      </c>
      <c r="G1086" s="1">
        <v>350</v>
      </c>
      <c r="H1086" s="237">
        <v>1</v>
      </c>
    </row>
    <row r="1087" spans="1:10" hidden="1" x14ac:dyDescent="0.2">
      <c r="A1087" s="27">
        <v>43705</v>
      </c>
      <c r="B1087" s="60">
        <v>1000</v>
      </c>
      <c r="C1087" s="11" t="s">
        <v>362</v>
      </c>
      <c r="D1087" s="239">
        <v>2003</v>
      </c>
      <c r="E1087" s="239"/>
      <c r="F1087" s="11" t="s">
        <v>67</v>
      </c>
      <c r="G1087" s="239">
        <v>1300</v>
      </c>
      <c r="H1087" s="244">
        <v>2</v>
      </c>
      <c r="I1087" s="11"/>
    </row>
    <row r="1088" spans="1:10" hidden="1" x14ac:dyDescent="0.2">
      <c r="A1088" s="27">
        <v>43705</v>
      </c>
      <c r="B1088" s="60">
        <v>3</v>
      </c>
      <c r="C1088" s="239" t="s">
        <v>1448</v>
      </c>
      <c r="D1088" s="239">
        <v>2019</v>
      </c>
      <c r="E1088" s="11" t="s">
        <v>1519</v>
      </c>
      <c r="F1088" s="11" t="s">
        <v>64</v>
      </c>
      <c r="G1088" s="239">
        <v>1500</v>
      </c>
      <c r="H1088" s="244">
        <v>1</v>
      </c>
    </row>
    <row r="1089" spans="1:9" hidden="1" x14ac:dyDescent="0.2">
      <c r="A1089" s="27">
        <v>43705</v>
      </c>
      <c r="B1089" s="60">
        <v>4</v>
      </c>
      <c r="C1089" s="239" t="s">
        <v>1448</v>
      </c>
      <c r="D1089" s="239">
        <v>2019</v>
      </c>
      <c r="E1089" s="11" t="s">
        <v>1519</v>
      </c>
      <c r="F1089" s="11" t="s">
        <v>64</v>
      </c>
      <c r="G1089" s="239">
        <v>1500</v>
      </c>
      <c r="H1089" s="244">
        <v>1</v>
      </c>
    </row>
    <row r="1090" spans="1:9" hidden="1" x14ac:dyDescent="0.2">
      <c r="A1090" s="27">
        <v>43705</v>
      </c>
      <c r="C1090" s="11" t="s">
        <v>1573</v>
      </c>
      <c r="E1090" s="11" t="s">
        <v>1574</v>
      </c>
      <c r="F1090" s="11" t="s">
        <v>62</v>
      </c>
      <c r="G1090" s="1">
        <v>3500</v>
      </c>
      <c r="H1090" s="244">
        <v>1</v>
      </c>
      <c r="I1090" s="11"/>
    </row>
    <row r="1091" spans="1:9" hidden="1" x14ac:dyDescent="0.2">
      <c r="A1091" s="27">
        <v>43710</v>
      </c>
      <c r="B1091" s="60">
        <v>5</v>
      </c>
      <c r="C1091" s="11" t="s">
        <v>376</v>
      </c>
      <c r="D1091" s="242">
        <v>1934</v>
      </c>
      <c r="E1091" s="11" t="s">
        <v>1596</v>
      </c>
      <c r="F1091" s="11" t="s">
        <v>67</v>
      </c>
      <c r="G1091" s="242">
        <v>2500</v>
      </c>
      <c r="H1091" s="244">
        <v>3</v>
      </c>
      <c r="I1091" s="11"/>
    </row>
    <row r="1092" spans="1:9" hidden="1" x14ac:dyDescent="0.2">
      <c r="A1092" s="27">
        <v>43718</v>
      </c>
      <c r="B1092" s="60">
        <v>20</v>
      </c>
      <c r="C1092" s="11" t="s">
        <v>375</v>
      </c>
      <c r="D1092" s="247">
        <v>1920</v>
      </c>
      <c r="E1092" s="11"/>
      <c r="F1092" s="11" t="s">
        <v>83</v>
      </c>
      <c r="G1092" s="247">
        <v>550</v>
      </c>
      <c r="H1092" s="248">
        <v>0</v>
      </c>
    </row>
    <row r="1093" spans="1:9" hidden="1" x14ac:dyDescent="0.2">
      <c r="A1093" s="27">
        <v>43718</v>
      </c>
      <c r="B1093" s="60">
        <v>20</v>
      </c>
      <c r="C1093" s="11" t="s">
        <v>369</v>
      </c>
      <c r="D1093" s="247">
        <v>1919</v>
      </c>
      <c r="E1093" s="5">
        <v>42931</v>
      </c>
      <c r="F1093" s="11" t="s">
        <v>719</v>
      </c>
      <c r="G1093" s="247">
        <v>3500</v>
      </c>
      <c r="H1093" s="248">
        <v>10</v>
      </c>
    </row>
    <row r="1094" spans="1:9" hidden="1" x14ac:dyDescent="0.2">
      <c r="A1094" s="27">
        <v>43718</v>
      </c>
      <c r="B1094" s="60">
        <v>100</v>
      </c>
      <c r="C1094" s="1" t="s">
        <v>369</v>
      </c>
      <c r="D1094" s="1">
        <v>1912</v>
      </c>
      <c r="E1094" s="247" t="s">
        <v>1480</v>
      </c>
      <c r="F1094" s="1" t="s">
        <v>365</v>
      </c>
      <c r="G1094" s="1">
        <v>1050</v>
      </c>
      <c r="H1094" s="248">
        <v>3</v>
      </c>
    </row>
    <row r="1095" spans="1:9" hidden="1" x14ac:dyDescent="0.2">
      <c r="A1095" s="27">
        <v>43719</v>
      </c>
      <c r="B1095" s="60">
        <v>50</v>
      </c>
      <c r="C1095" s="251" t="s">
        <v>375</v>
      </c>
      <c r="D1095" s="251">
        <v>1920</v>
      </c>
      <c r="E1095" s="251"/>
      <c r="F1095" s="251" t="s">
        <v>62</v>
      </c>
      <c r="G1095" s="251">
        <v>900</v>
      </c>
      <c r="H1095" s="251">
        <v>0</v>
      </c>
    </row>
    <row r="1096" spans="1:9" hidden="1" x14ac:dyDescent="0.2">
      <c r="A1096" s="27">
        <v>43723</v>
      </c>
      <c r="B1096" s="60" t="s">
        <v>1637</v>
      </c>
      <c r="C1096" s="1" t="s">
        <v>369</v>
      </c>
      <c r="D1096" s="1" t="s">
        <v>533</v>
      </c>
      <c r="E1096" s="1" t="s">
        <v>1638</v>
      </c>
      <c r="F1096" s="1" t="s">
        <v>83</v>
      </c>
      <c r="G1096" s="1">
        <v>1050</v>
      </c>
      <c r="H1096" s="256">
        <v>1</v>
      </c>
    </row>
    <row r="1097" spans="1:9" hidden="1" x14ac:dyDescent="0.2">
      <c r="A1097" s="27">
        <v>43724</v>
      </c>
      <c r="B1097" s="62" t="s">
        <v>862</v>
      </c>
      <c r="C1097" s="595" t="s">
        <v>583</v>
      </c>
      <c r="D1097" s="258" t="s">
        <v>533</v>
      </c>
      <c r="E1097" s="11" t="s">
        <v>1640</v>
      </c>
      <c r="F1097" s="11" t="s">
        <v>62</v>
      </c>
      <c r="G1097" s="258">
        <v>9900</v>
      </c>
      <c r="H1097" s="262">
        <v>0</v>
      </c>
    </row>
    <row r="1098" spans="1:9" hidden="1" x14ac:dyDescent="0.2">
      <c r="A1098" s="27">
        <v>43727</v>
      </c>
      <c r="B1098" s="62">
        <v>1</v>
      </c>
      <c r="C1098" s="11" t="s">
        <v>371</v>
      </c>
      <c r="D1098" s="262">
        <v>1938</v>
      </c>
      <c r="E1098" s="262" t="s">
        <v>549</v>
      </c>
      <c r="F1098" s="262" t="s">
        <v>989</v>
      </c>
      <c r="G1098" s="11">
        <v>13900</v>
      </c>
      <c r="H1098" s="262">
        <v>3</v>
      </c>
      <c r="I1098" s="146"/>
    </row>
    <row r="1099" spans="1:9" hidden="1" x14ac:dyDescent="0.2">
      <c r="A1099" s="27">
        <v>43729</v>
      </c>
      <c r="B1099" s="60">
        <v>100000</v>
      </c>
      <c r="C1099" s="11" t="s">
        <v>373</v>
      </c>
      <c r="D1099" s="266">
        <v>1946</v>
      </c>
      <c r="E1099" s="10"/>
      <c r="F1099" s="11" t="s">
        <v>65</v>
      </c>
      <c r="G1099" s="266">
        <v>1800</v>
      </c>
      <c r="H1099" s="266">
        <v>5</v>
      </c>
    </row>
    <row r="1100" spans="1:9" hidden="1" x14ac:dyDescent="0.2">
      <c r="A1100" s="27">
        <v>43729</v>
      </c>
      <c r="B1100" s="60">
        <v>50000</v>
      </c>
      <c r="C1100" s="11" t="s">
        <v>374</v>
      </c>
      <c r="D1100" s="266">
        <v>1946</v>
      </c>
      <c r="E1100" s="42" t="s">
        <v>800</v>
      </c>
      <c r="F1100" s="11" t="s">
        <v>395</v>
      </c>
      <c r="G1100" s="1">
        <v>700</v>
      </c>
      <c r="H1100" s="266">
        <v>1</v>
      </c>
    </row>
    <row r="1101" spans="1:9" hidden="1" x14ac:dyDescent="0.2">
      <c r="A1101" s="27">
        <v>43729</v>
      </c>
      <c r="B1101" s="60">
        <v>100000</v>
      </c>
      <c r="C1101" s="11" t="s">
        <v>374</v>
      </c>
      <c r="D1101" s="266">
        <v>1946</v>
      </c>
      <c r="E1101" s="266" t="s">
        <v>411</v>
      </c>
      <c r="F1101" s="11" t="s">
        <v>62</v>
      </c>
      <c r="G1101" s="1">
        <v>350</v>
      </c>
      <c r="H1101" s="266">
        <v>0</v>
      </c>
    </row>
    <row r="1102" spans="1:9" x14ac:dyDescent="0.2">
      <c r="A1102" s="27">
        <v>43729</v>
      </c>
      <c r="B1102" s="60">
        <v>1000000</v>
      </c>
      <c r="C1102" s="11" t="s">
        <v>374</v>
      </c>
      <c r="D1102" s="266">
        <v>1946</v>
      </c>
      <c r="E1102" s="42" t="s">
        <v>1281</v>
      </c>
      <c r="F1102" s="11" t="s">
        <v>69</v>
      </c>
      <c r="G1102" s="1">
        <v>800</v>
      </c>
      <c r="H1102" s="266">
        <v>1</v>
      </c>
    </row>
    <row r="1103" spans="1:9" hidden="1" x14ac:dyDescent="0.2">
      <c r="A1103" s="27">
        <v>43731</v>
      </c>
      <c r="B1103" s="60">
        <v>3</v>
      </c>
      <c r="C1103" s="267" t="s">
        <v>1448</v>
      </c>
      <c r="D1103" s="267">
        <v>2019</v>
      </c>
      <c r="E1103" s="11" t="s">
        <v>1519</v>
      </c>
      <c r="F1103" s="11" t="s">
        <v>64</v>
      </c>
      <c r="G1103" s="1">
        <v>1500</v>
      </c>
      <c r="H1103" s="267">
        <v>1</v>
      </c>
    </row>
    <row r="1104" spans="1:9" hidden="1" x14ac:dyDescent="0.2">
      <c r="A1104" s="27">
        <v>43731</v>
      </c>
      <c r="C1104" s="1" t="s">
        <v>271</v>
      </c>
      <c r="D1104" s="1">
        <v>2014</v>
      </c>
      <c r="E1104" s="1" t="s">
        <v>1317</v>
      </c>
      <c r="F1104" s="1" t="s">
        <v>62</v>
      </c>
      <c r="G1104" s="1">
        <v>500</v>
      </c>
      <c r="H1104" s="267">
        <v>5</v>
      </c>
    </row>
    <row r="1105" spans="1:10" hidden="1" x14ac:dyDescent="0.2">
      <c r="A1105" s="27">
        <v>43731</v>
      </c>
      <c r="B1105" s="60">
        <v>1</v>
      </c>
      <c r="C1105" s="1" t="s">
        <v>369</v>
      </c>
      <c r="D1105" s="1">
        <v>1916</v>
      </c>
      <c r="F1105" s="1" t="s">
        <v>62</v>
      </c>
      <c r="G1105" s="1">
        <v>550</v>
      </c>
      <c r="H1105" s="267">
        <v>3</v>
      </c>
    </row>
    <row r="1106" spans="1:10" hidden="1" x14ac:dyDescent="0.2">
      <c r="A1106" s="27">
        <v>43731</v>
      </c>
      <c r="B1106" s="60">
        <v>20</v>
      </c>
      <c r="C1106" s="1" t="s">
        <v>369</v>
      </c>
      <c r="D1106" s="1">
        <v>1913</v>
      </c>
      <c r="E1106" s="267" t="s">
        <v>1249</v>
      </c>
      <c r="F1106" s="1" t="s">
        <v>62</v>
      </c>
      <c r="G1106" s="1">
        <v>1500</v>
      </c>
      <c r="H1106" s="267">
        <v>2</v>
      </c>
    </row>
    <row r="1107" spans="1:10" hidden="1" x14ac:dyDescent="0.2">
      <c r="A1107" s="27">
        <v>43731</v>
      </c>
      <c r="B1107" s="60">
        <v>500</v>
      </c>
      <c r="C1107" s="1" t="s">
        <v>369</v>
      </c>
      <c r="D1107" s="1">
        <v>1923</v>
      </c>
      <c r="E1107" s="10" t="s">
        <v>28</v>
      </c>
      <c r="F1107" s="1" t="s">
        <v>67</v>
      </c>
      <c r="G1107" s="1">
        <v>1900</v>
      </c>
      <c r="H1107" s="267">
        <v>1</v>
      </c>
    </row>
    <row r="1108" spans="1:10" hidden="1" x14ac:dyDescent="0.2">
      <c r="A1108" s="27">
        <v>43731</v>
      </c>
      <c r="B1108" s="60">
        <v>10</v>
      </c>
      <c r="C1108" s="1" t="s">
        <v>371</v>
      </c>
      <c r="D1108" s="1">
        <v>1936</v>
      </c>
      <c r="E1108" s="11" t="s">
        <v>367</v>
      </c>
      <c r="F1108" s="1" t="s">
        <v>191</v>
      </c>
      <c r="G1108" s="1">
        <v>650</v>
      </c>
      <c r="H1108" s="267">
        <v>3</v>
      </c>
    </row>
    <row r="1109" spans="1:10" hidden="1" x14ac:dyDescent="0.2">
      <c r="A1109" s="27">
        <v>43731</v>
      </c>
      <c r="B1109" s="60">
        <v>50</v>
      </c>
      <c r="C1109" s="1" t="s">
        <v>371</v>
      </c>
      <c r="D1109" s="1">
        <v>1945</v>
      </c>
      <c r="F1109" s="1" t="s">
        <v>62</v>
      </c>
      <c r="G1109" s="1">
        <v>1700</v>
      </c>
      <c r="H1109" s="267">
        <v>5.5</v>
      </c>
    </row>
    <row r="1110" spans="1:10" hidden="1" x14ac:dyDescent="0.2">
      <c r="A1110" s="27">
        <v>43731</v>
      </c>
      <c r="B1110" s="60">
        <v>10000</v>
      </c>
      <c r="C1110" s="1" t="s">
        <v>372</v>
      </c>
      <c r="D1110" s="1">
        <v>1946</v>
      </c>
      <c r="F1110" s="1" t="s">
        <v>69</v>
      </c>
      <c r="G1110" s="1">
        <v>550</v>
      </c>
      <c r="H1110" s="267">
        <v>2</v>
      </c>
    </row>
    <row r="1111" spans="1:10" hidden="1" x14ac:dyDescent="0.2">
      <c r="A1111" s="27">
        <v>43736</v>
      </c>
      <c r="B1111" s="60" t="s">
        <v>448</v>
      </c>
      <c r="C1111" s="595" t="s">
        <v>583</v>
      </c>
      <c r="D1111" s="1">
        <v>1939</v>
      </c>
      <c r="F1111" s="1" t="s">
        <v>62</v>
      </c>
      <c r="G1111" s="1">
        <v>3600</v>
      </c>
      <c r="H1111" s="272">
        <v>0</v>
      </c>
    </row>
    <row r="1112" spans="1:10" hidden="1" x14ac:dyDescent="0.2">
      <c r="A1112" s="27">
        <v>43736</v>
      </c>
      <c r="B1112" s="60" t="s">
        <v>1676</v>
      </c>
      <c r="C1112" s="595" t="s">
        <v>583</v>
      </c>
      <c r="D1112" s="1">
        <v>2003</v>
      </c>
      <c r="F1112" s="1" t="s">
        <v>62</v>
      </c>
      <c r="G1112" s="1">
        <v>300</v>
      </c>
      <c r="H1112" s="272">
        <v>0</v>
      </c>
    </row>
    <row r="1113" spans="1:10" ht="16.5" hidden="1" x14ac:dyDescent="0.25">
      <c r="A1113" s="27">
        <v>43737</v>
      </c>
      <c r="B1113" s="41" t="s">
        <v>1230</v>
      </c>
      <c r="C1113" s="1" t="s">
        <v>362</v>
      </c>
      <c r="D1113" s="1" t="s">
        <v>533</v>
      </c>
      <c r="F1113" s="273" t="s">
        <v>976</v>
      </c>
      <c r="G1113" s="1">
        <v>4200</v>
      </c>
      <c r="H1113" s="295">
        <v>2</v>
      </c>
      <c r="I1113" s="17">
        <v>152310</v>
      </c>
      <c r="J1113" s="280">
        <v>31</v>
      </c>
    </row>
    <row r="1114" spans="1:10" hidden="1" x14ac:dyDescent="0.2">
      <c r="A1114" s="27">
        <v>43746</v>
      </c>
      <c r="B1114" s="60">
        <v>30</v>
      </c>
      <c r="C1114" s="1" t="s">
        <v>360</v>
      </c>
      <c r="D1114" s="1">
        <v>1848</v>
      </c>
      <c r="F1114" s="1" t="s">
        <v>69</v>
      </c>
      <c r="G1114" s="1">
        <v>4800</v>
      </c>
      <c r="H1114" s="295">
        <v>6</v>
      </c>
    </row>
    <row r="1115" spans="1:10" hidden="1" x14ac:dyDescent="0.2">
      <c r="A1115" s="27">
        <v>43746</v>
      </c>
      <c r="B1115" s="60">
        <v>500</v>
      </c>
      <c r="C1115" s="280" t="s">
        <v>362</v>
      </c>
      <c r="D1115" s="280">
        <v>1990</v>
      </c>
      <c r="E1115" s="280"/>
      <c r="F1115" s="280" t="s">
        <v>395</v>
      </c>
      <c r="G1115" s="280">
        <v>3500</v>
      </c>
      <c r="H1115" s="295">
        <v>6</v>
      </c>
    </row>
    <row r="1116" spans="1:10" hidden="1" x14ac:dyDescent="0.2">
      <c r="A1116" s="27">
        <v>43762</v>
      </c>
      <c r="B1116" s="60">
        <v>100000</v>
      </c>
      <c r="C1116" s="11" t="s">
        <v>371</v>
      </c>
      <c r="D1116" s="1">
        <v>1945</v>
      </c>
      <c r="E1116" s="11" t="s">
        <v>394</v>
      </c>
      <c r="F1116" s="11" t="s">
        <v>89</v>
      </c>
      <c r="G1116" s="1">
        <v>300</v>
      </c>
      <c r="H1116" s="295">
        <v>4</v>
      </c>
      <c r="J1116" s="19"/>
    </row>
    <row r="1117" spans="1:10" hidden="1" x14ac:dyDescent="0.2">
      <c r="A1117" s="27">
        <v>43762</v>
      </c>
      <c r="B1117" s="60">
        <v>1000000</v>
      </c>
      <c r="C1117" s="11" t="s">
        <v>372</v>
      </c>
      <c r="D1117" s="1">
        <v>1946</v>
      </c>
      <c r="F1117" s="11" t="s">
        <v>69</v>
      </c>
      <c r="G1117" s="1">
        <v>450</v>
      </c>
      <c r="H1117" s="295">
        <v>4</v>
      </c>
      <c r="J1117" s="19"/>
    </row>
    <row r="1118" spans="1:10" hidden="1" x14ac:dyDescent="0.2">
      <c r="A1118" s="27">
        <v>43762</v>
      </c>
      <c r="B1118" s="60">
        <v>1000000</v>
      </c>
      <c r="C1118" s="11" t="s">
        <v>373</v>
      </c>
      <c r="D1118" s="1">
        <v>1946</v>
      </c>
      <c r="F1118" s="11" t="s">
        <v>65</v>
      </c>
      <c r="G1118" s="1">
        <v>1400</v>
      </c>
      <c r="H1118" s="295">
        <v>2.5</v>
      </c>
      <c r="I1118" s="11"/>
    </row>
    <row r="1119" spans="1:10" hidden="1" x14ac:dyDescent="0.2">
      <c r="A1119" s="27">
        <v>43762</v>
      </c>
      <c r="B1119" s="60">
        <v>10</v>
      </c>
      <c r="C1119" s="11" t="s">
        <v>362</v>
      </c>
      <c r="D1119" s="1">
        <v>1962</v>
      </c>
      <c r="F1119" s="11" t="s">
        <v>62</v>
      </c>
      <c r="G1119" s="1">
        <v>500</v>
      </c>
      <c r="H1119" s="295">
        <v>5</v>
      </c>
      <c r="J1119" s="19"/>
    </row>
    <row r="1120" spans="1:10" hidden="1" x14ac:dyDescent="0.2">
      <c r="A1120" s="27">
        <v>43762</v>
      </c>
      <c r="B1120" s="60">
        <v>20</v>
      </c>
      <c r="C1120" s="11" t="s">
        <v>362</v>
      </c>
      <c r="D1120" s="1">
        <v>1969</v>
      </c>
      <c r="F1120" s="11" t="s">
        <v>191</v>
      </c>
      <c r="G1120" s="1">
        <v>1050</v>
      </c>
      <c r="H1120" s="295">
        <v>4</v>
      </c>
      <c r="I1120" s="11"/>
    </row>
    <row r="1121" spans="1:10" hidden="1" x14ac:dyDescent="0.2">
      <c r="A1121" s="27">
        <v>43762</v>
      </c>
      <c r="B1121" s="60">
        <v>50</v>
      </c>
      <c r="C1121" s="11" t="s">
        <v>362</v>
      </c>
      <c r="D1121" s="1">
        <v>1980</v>
      </c>
      <c r="F1121" s="11" t="s">
        <v>62</v>
      </c>
      <c r="G1121" s="1">
        <v>1000</v>
      </c>
      <c r="H1121" s="295">
        <v>6</v>
      </c>
      <c r="I1121" s="11"/>
    </row>
    <row r="1122" spans="1:10" hidden="1" x14ac:dyDescent="0.2">
      <c r="A1122" s="27">
        <v>43762</v>
      </c>
      <c r="B1122" s="60">
        <v>100</v>
      </c>
      <c r="C1122" s="11" t="s">
        <v>362</v>
      </c>
      <c r="D1122" s="1">
        <v>1960</v>
      </c>
      <c r="F1122" s="11" t="s">
        <v>83</v>
      </c>
      <c r="G1122" s="1">
        <v>1250</v>
      </c>
      <c r="H1122" s="295">
        <v>1</v>
      </c>
      <c r="I1122" s="11"/>
    </row>
    <row r="1123" spans="1:10" hidden="1" x14ac:dyDescent="0.2">
      <c r="A1123" s="27">
        <v>43762</v>
      </c>
      <c r="B1123" s="60">
        <v>1</v>
      </c>
      <c r="C1123" s="11" t="s">
        <v>369</v>
      </c>
      <c r="D1123" s="1">
        <v>1916</v>
      </c>
      <c r="E1123" s="11" t="s">
        <v>1577</v>
      </c>
      <c r="F1123" s="11" t="s">
        <v>69</v>
      </c>
      <c r="G1123" s="1">
        <v>1900</v>
      </c>
      <c r="H1123" s="295">
        <v>4</v>
      </c>
      <c r="J1123" s="19"/>
    </row>
    <row r="1124" spans="1:10" hidden="1" x14ac:dyDescent="0.2">
      <c r="A1124" s="27">
        <v>43762</v>
      </c>
      <c r="B1124" s="60">
        <v>2</v>
      </c>
      <c r="C1124" s="11" t="s">
        <v>369</v>
      </c>
      <c r="D1124" s="1">
        <v>1920</v>
      </c>
      <c r="E1124" s="11" t="s">
        <v>391</v>
      </c>
      <c r="F1124" s="11" t="s">
        <v>67</v>
      </c>
      <c r="G1124" s="1">
        <v>150</v>
      </c>
      <c r="H1124" s="295">
        <v>3</v>
      </c>
      <c r="J1124" s="19"/>
    </row>
    <row r="1125" spans="1:10" hidden="1" x14ac:dyDescent="0.2">
      <c r="A1125" s="27">
        <v>43762</v>
      </c>
      <c r="B1125" s="60">
        <v>10</v>
      </c>
      <c r="C1125" s="11" t="s">
        <v>369</v>
      </c>
      <c r="D1125" s="1">
        <v>1915</v>
      </c>
      <c r="E1125" s="294" t="s">
        <v>507</v>
      </c>
      <c r="F1125" s="11" t="s">
        <v>191</v>
      </c>
      <c r="G1125" s="1">
        <v>1250</v>
      </c>
      <c r="H1125" s="295">
        <v>4</v>
      </c>
      <c r="J1125" s="19"/>
    </row>
    <row r="1126" spans="1:10" hidden="1" x14ac:dyDescent="0.2">
      <c r="A1126" s="27">
        <v>43762</v>
      </c>
      <c r="B1126" s="60">
        <v>20</v>
      </c>
      <c r="C1126" s="11" t="s">
        <v>369</v>
      </c>
      <c r="D1126" s="1">
        <v>1920</v>
      </c>
      <c r="F1126" s="11" t="s">
        <v>62</v>
      </c>
      <c r="G1126" s="1">
        <v>750</v>
      </c>
      <c r="H1126" s="295">
        <v>1</v>
      </c>
      <c r="J1126" s="19"/>
    </row>
    <row r="1127" spans="1:10" hidden="1" x14ac:dyDescent="0.2">
      <c r="A1127" s="27">
        <v>43762</v>
      </c>
      <c r="B1127" s="60">
        <v>100</v>
      </c>
      <c r="C1127" s="11" t="s">
        <v>369</v>
      </c>
      <c r="D1127" s="1">
        <v>1923</v>
      </c>
      <c r="F1127" s="11" t="s">
        <v>65</v>
      </c>
      <c r="G1127" s="1">
        <v>2250</v>
      </c>
      <c r="H1127" s="295">
        <v>5</v>
      </c>
      <c r="I1127" s="11"/>
    </row>
    <row r="1128" spans="1:10" hidden="1" x14ac:dyDescent="0.2">
      <c r="A1128" s="27">
        <v>43764</v>
      </c>
      <c r="C1128" s="11" t="s">
        <v>1688</v>
      </c>
      <c r="D1128" s="295">
        <v>1971</v>
      </c>
      <c r="E1128" s="11" t="s">
        <v>1692</v>
      </c>
      <c r="F1128" s="1" t="s">
        <v>62</v>
      </c>
      <c r="G1128" s="1">
        <v>2900</v>
      </c>
      <c r="H1128" s="295">
        <v>1</v>
      </c>
    </row>
    <row r="1129" spans="1:10" hidden="1" x14ac:dyDescent="0.2">
      <c r="A1129" s="27">
        <v>43764</v>
      </c>
      <c r="C1129" s="11" t="s">
        <v>1688</v>
      </c>
      <c r="D1129" s="295">
        <v>1972</v>
      </c>
      <c r="E1129" s="11" t="s">
        <v>1693</v>
      </c>
      <c r="F1129" s="1" t="s">
        <v>62</v>
      </c>
      <c r="G1129" s="1">
        <v>800</v>
      </c>
      <c r="H1129" s="295">
        <v>1</v>
      </c>
    </row>
    <row r="1130" spans="1:10" hidden="1" x14ac:dyDescent="0.2">
      <c r="A1130" s="27">
        <v>43764</v>
      </c>
      <c r="C1130" s="11" t="s">
        <v>1688</v>
      </c>
      <c r="D1130" s="295">
        <v>1983</v>
      </c>
      <c r="E1130" s="10" t="s">
        <v>1690</v>
      </c>
      <c r="F1130" s="1" t="s">
        <v>62</v>
      </c>
      <c r="G1130" s="1">
        <v>1500</v>
      </c>
      <c r="H1130" s="295">
        <v>1</v>
      </c>
    </row>
    <row r="1131" spans="1:10" hidden="1" x14ac:dyDescent="0.2">
      <c r="A1131" s="27">
        <v>43765</v>
      </c>
      <c r="B1131" s="41" t="s">
        <v>1126</v>
      </c>
      <c r="C1131" s="295" t="s">
        <v>362</v>
      </c>
      <c r="D1131" s="295">
        <v>1980</v>
      </c>
      <c r="E1131" s="295" t="s">
        <v>1127</v>
      </c>
      <c r="F1131" s="1" t="s">
        <v>989</v>
      </c>
      <c r="G1131" s="1">
        <v>750</v>
      </c>
      <c r="H1131" s="295">
        <v>1</v>
      </c>
    </row>
    <row r="1132" spans="1:10" hidden="1" x14ac:dyDescent="0.2">
      <c r="A1132" s="27">
        <v>43765</v>
      </c>
      <c r="B1132" s="41" t="s">
        <v>1126</v>
      </c>
      <c r="C1132" s="295" t="s">
        <v>362</v>
      </c>
      <c r="D1132" s="295">
        <v>1980</v>
      </c>
      <c r="E1132" s="295" t="s">
        <v>1127</v>
      </c>
      <c r="F1132" s="295" t="s">
        <v>989</v>
      </c>
      <c r="G1132" s="295">
        <v>750</v>
      </c>
      <c r="H1132" s="295">
        <v>0</v>
      </c>
    </row>
    <row r="1133" spans="1:10" hidden="1" x14ac:dyDescent="0.2">
      <c r="A1133" s="27">
        <v>43767</v>
      </c>
      <c r="B1133" s="60">
        <v>10</v>
      </c>
      <c r="C1133" s="595" t="s">
        <v>583</v>
      </c>
      <c r="D1133" s="1">
        <v>1967</v>
      </c>
      <c r="E1133" s="11" t="s">
        <v>1768</v>
      </c>
      <c r="F1133" s="11" t="s">
        <v>62</v>
      </c>
      <c r="G1133" s="1">
        <v>2400</v>
      </c>
      <c r="H1133" s="296">
        <v>1</v>
      </c>
    </row>
    <row r="1134" spans="1:10" hidden="1" x14ac:dyDescent="0.2">
      <c r="A1134" s="27">
        <v>43771</v>
      </c>
      <c r="B1134" s="60">
        <v>1</v>
      </c>
      <c r="C1134" s="11" t="s">
        <v>383</v>
      </c>
      <c r="D1134" s="1">
        <v>1966</v>
      </c>
      <c r="E1134" s="11" t="s">
        <v>1518</v>
      </c>
      <c r="F1134" s="11" t="s">
        <v>67</v>
      </c>
      <c r="G1134" s="1">
        <v>250</v>
      </c>
      <c r="H1134" s="299">
        <v>5</v>
      </c>
    </row>
    <row r="1135" spans="1:10" hidden="1" x14ac:dyDescent="0.2">
      <c r="A1135" s="27">
        <v>43779</v>
      </c>
      <c r="B1135" s="60">
        <v>25</v>
      </c>
      <c r="C1135" s="11" t="s">
        <v>1564</v>
      </c>
      <c r="D1135" s="1">
        <v>1991</v>
      </c>
      <c r="E1135" s="11" t="s">
        <v>1565</v>
      </c>
      <c r="F1135" s="11" t="s">
        <v>395</v>
      </c>
      <c r="G1135" s="1">
        <v>350</v>
      </c>
      <c r="H1135" s="302">
        <v>3</v>
      </c>
    </row>
    <row r="1136" spans="1:10" hidden="1" x14ac:dyDescent="0.2">
      <c r="A1136" s="27">
        <v>43779</v>
      </c>
      <c r="B1136" s="60">
        <v>20</v>
      </c>
      <c r="C1136" s="11" t="s">
        <v>1061</v>
      </c>
      <c r="D1136" s="1">
        <v>2000</v>
      </c>
      <c r="E1136" s="11" t="s">
        <v>1771</v>
      </c>
      <c r="F1136" s="11" t="s">
        <v>64</v>
      </c>
      <c r="G1136" s="1">
        <v>200</v>
      </c>
      <c r="H1136" s="302">
        <v>1</v>
      </c>
    </row>
    <row r="1137" spans="1:9" hidden="1" x14ac:dyDescent="0.2">
      <c r="A1137" s="27">
        <v>43779</v>
      </c>
      <c r="B1137" s="60">
        <v>50</v>
      </c>
      <c r="C1137" s="11" t="s">
        <v>1061</v>
      </c>
      <c r="D1137" s="302">
        <v>2000</v>
      </c>
      <c r="E1137" s="11" t="s">
        <v>1771</v>
      </c>
      <c r="F1137" s="11" t="s">
        <v>65</v>
      </c>
      <c r="G1137" s="302">
        <v>200</v>
      </c>
      <c r="H1137" s="302">
        <v>1</v>
      </c>
    </row>
    <row r="1138" spans="1:9" hidden="1" x14ac:dyDescent="0.2">
      <c r="A1138" s="27">
        <v>43779</v>
      </c>
      <c r="B1138" s="60">
        <v>20</v>
      </c>
      <c r="C1138" s="11" t="s">
        <v>1129</v>
      </c>
      <c r="D1138" s="1">
        <v>1992</v>
      </c>
      <c r="E1138" s="11" t="s">
        <v>1772</v>
      </c>
      <c r="F1138" s="11" t="s">
        <v>64</v>
      </c>
      <c r="G1138" s="1">
        <v>450</v>
      </c>
      <c r="H1138" s="297">
        <v>1</v>
      </c>
      <c r="I1138" s="11"/>
    </row>
    <row r="1139" spans="1:9" hidden="1" x14ac:dyDescent="0.2">
      <c r="A1139" s="27">
        <v>43779</v>
      </c>
      <c r="B1139" s="60">
        <v>2</v>
      </c>
      <c r="C1139" s="11" t="s">
        <v>369</v>
      </c>
      <c r="D1139" s="1">
        <v>1920</v>
      </c>
      <c r="E1139" s="11" t="s">
        <v>391</v>
      </c>
      <c r="F1139" s="11" t="s">
        <v>67</v>
      </c>
      <c r="G1139" s="1">
        <v>150</v>
      </c>
      <c r="H1139" s="297">
        <v>0</v>
      </c>
      <c r="I1139" s="11"/>
    </row>
    <row r="1140" spans="1:9" hidden="1" x14ac:dyDescent="0.2">
      <c r="A1140" s="27">
        <v>43779</v>
      </c>
      <c r="B1140" s="60">
        <v>20</v>
      </c>
      <c r="C1140" s="11" t="s">
        <v>369</v>
      </c>
      <c r="D1140" s="1">
        <v>1920</v>
      </c>
      <c r="E1140" s="243" t="s">
        <v>1595</v>
      </c>
      <c r="F1140" s="11" t="s">
        <v>62</v>
      </c>
      <c r="G1140" s="1">
        <v>750</v>
      </c>
      <c r="H1140" s="297">
        <v>1</v>
      </c>
      <c r="I1140" s="11"/>
    </row>
    <row r="1141" spans="1:9" hidden="1" x14ac:dyDescent="0.2">
      <c r="A1141" s="27">
        <v>43779</v>
      </c>
      <c r="B1141" s="60">
        <v>50</v>
      </c>
      <c r="C1141" s="11" t="s">
        <v>375</v>
      </c>
      <c r="D1141" s="1">
        <v>1920</v>
      </c>
      <c r="E1141" s="11"/>
      <c r="F1141" s="11" t="s">
        <v>83</v>
      </c>
      <c r="G1141" s="1">
        <v>650</v>
      </c>
      <c r="H1141" s="297">
        <v>1</v>
      </c>
    </row>
    <row r="1142" spans="1:9" hidden="1" x14ac:dyDescent="0.2">
      <c r="A1142" s="27">
        <v>43779</v>
      </c>
      <c r="B1142" s="60">
        <v>10</v>
      </c>
      <c r="C1142" s="11" t="s">
        <v>371</v>
      </c>
      <c r="D1142" s="1">
        <v>1936</v>
      </c>
      <c r="E1142" s="11" t="s">
        <v>972</v>
      </c>
      <c r="F1142" s="11" t="s">
        <v>69</v>
      </c>
      <c r="G1142" s="1">
        <v>1450</v>
      </c>
      <c r="H1142" s="297">
        <v>5</v>
      </c>
    </row>
    <row r="1143" spans="1:9" hidden="1" x14ac:dyDescent="0.2">
      <c r="A1143" s="27">
        <v>43779</v>
      </c>
      <c r="B1143" s="60">
        <v>100</v>
      </c>
      <c r="C1143" s="11" t="s">
        <v>371</v>
      </c>
      <c r="D1143" s="1">
        <v>1930</v>
      </c>
      <c r="F1143" s="11" t="s">
        <v>62</v>
      </c>
      <c r="G1143" s="1">
        <v>240</v>
      </c>
      <c r="H1143" s="297">
        <v>4</v>
      </c>
      <c r="I1143" s="11"/>
    </row>
    <row r="1144" spans="1:9" hidden="1" x14ac:dyDescent="0.2">
      <c r="A1144" s="27">
        <v>43779</v>
      </c>
      <c r="B1144" s="60">
        <v>10000</v>
      </c>
      <c r="C1144" s="11" t="s">
        <v>374</v>
      </c>
      <c r="D1144" s="1">
        <v>1946</v>
      </c>
      <c r="E1144" s="11" t="s">
        <v>1481</v>
      </c>
      <c r="F1144" s="11" t="s">
        <v>67</v>
      </c>
      <c r="G1144" s="1">
        <v>350</v>
      </c>
      <c r="H1144" s="297">
        <v>4</v>
      </c>
    </row>
    <row r="1145" spans="1:9" hidden="1" x14ac:dyDescent="0.2">
      <c r="A1145" s="27">
        <v>43779</v>
      </c>
      <c r="B1145" s="60">
        <v>500000</v>
      </c>
      <c r="C1145" s="11" t="s">
        <v>374</v>
      </c>
      <c r="D1145" s="1">
        <v>1946</v>
      </c>
      <c r="F1145" s="11" t="s">
        <v>191</v>
      </c>
      <c r="G1145" s="1">
        <v>350</v>
      </c>
      <c r="H1145" s="303">
        <v>6</v>
      </c>
      <c r="I1145" s="11"/>
    </row>
    <row r="1146" spans="1:9" hidden="1" x14ac:dyDescent="0.2">
      <c r="A1146" s="27">
        <v>43784</v>
      </c>
      <c r="B1146" s="60">
        <v>2</v>
      </c>
      <c r="C1146" s="1" t="s">
        <v>362</v>
      </c>
      <c r="D1146" s="1">
        <v>1848</v>
      </c>
      <c r="F1146" s="303" t="s">
        <v>691</v>
      </c>
      <c r="G1146" s="1">
        <v>5400</v>
      </c>
      <c r="H1146" s="303">
        <v>0</v>
      </c>
    </row>
    <row r="1147" spans="1:9" hidden="1" x14ac:dyDescent="0.2">
      <c r="A1147" s="27">
        <v>43784</v>
      </c>
      <c r="B1147" s="60">
        <v>5</v>
      </c>
      <c r="C1147" s="1" t="s">
        <v>362</v>
      </c>
      <c r="D1147" s="1">
        <v>1848</v>
      </c>
      <c r="E1147" s="1" t="s">
        <v>2008</v>
      </c>
      <c r="F1147" s="1" t="s">
        <v>62</v>
      </c>
      <c r="G1147" s="1">
        <v>5000</v>
      </c>
      <c r="H1147" s="303">
        <v>8</v>
      </c>
    </row>
    <row r="1148" spans="1:9" hidden="1" x14ac:dyDescent="0.2">
      <c r="A1148" s="27">
        <v>43784</v>
      </c>
      <c r="B1148" s="60">
        <v>10</v>
      </c>
      <c r="C1148" s="1" t="s">
        <v>362</v>
      </c>
      <c r="D1148" s="1">
        <v>1848</v>
      </c>
      <c r="E1148" s="303" t="s">
        <v>400</v>
      </c>
      <c r="F1148" s="1" t="s">
        <v>447</v>
      </c>
      <c r="G1148" s="1">
        <v>7900</v>
      </c>
      <c r="H1148" s="303">
        <v>1</v>
      </c>
    </row>
    <row r="1149" spans="1:9" hidden="1" x14ac:dyDescent="0.2">
      <c r="A1149" s="27">
        <v>43784</v>
      </c>
      <c r="B1149" s="60" t="s">
        <v>1230</v>
      </c>
      <c r="C1149" s="1" t="s">
        <v>362</v>
      </c>
      <c r="D1149" s="1" t="s">
        <v>533</v>
      </c>
      <c r="E1149" s="41"/>
      <c r="F1149" s="1" t="s">
        <v>1735</v>
      </c>
      <c r="G1149" s="1">
        <v>7400</v>
      </c>
      <c r="H1149" s="303">
        <v>1</v>
      </c>
    </row>
    <row r="1150" spans="1:9" hidden="1" x14ac:dyDescent="0.2">
      <c r="A1150" s="27">
        <v>43784</v>
      </c>
      <c r="B1150" s="60">
        <v>100</v>
      </c>
      <c r="C1150" s="1" t="s">
        <v>362</v>
      </c>
      <c r="D1150" s="1">
        <v>1984</v>
      </c>
      <c r="F1150" s="1" t="s">
        <v>65</v>
      </c>
      <c r="G1150" s="1">
        <v>1050</v>
      </c>
      <c r="H1150" s="303">
        <v>9</v>
      </c>
    </row>
    <row r="1151" spans="1:9" hidden="1" x14ac:dyDescent="0.2">
      <c r="A1151" s="27">
        <v>43784</v>
      </c>
      <c r="B1151" s="60">
        <v>2000</v>
      </c>
      <c r="C1151" s="1" t="s">
        <v>362</v>
      </c>
      <c r="D1151" s="1">
        <v>2000</v>
      </c>
      <c r="E1151" s="11" t="s">
        <v>1442</v>
      </c>
      <c r="F1151" s="1" t="s">
        <v>64</v>
      </c>
      <c r="G1151" s="1">
        <v>4500</v>
      </c>
      <c r="H1151" s="303">
        <v>5</v>
      </c>
    </row>
    <row r="1152" spans="1:9" hidden="1" x14ac:dyDescent="0.2">
      <c r="A1152" s="27">
        <v>43784</v>
      </c>
      <c r="B1152" s="60">
        <v>2</v>
      </c>
      <c r="C1152" s="1" t="s">
        <v>369</v>
      </c>
      <c r="D1152" s="1">
        <v>1920</v>
      </c>
      <c r="E1152" s="11" t="s">
        <v>391</v>
      </c>
      <c r="F1152" s="1" t="s">
        <v>365</v>
      </c>
      <c r="G1152" s="1">
        <v>130</v>
      </c>
      <c r="H1152" s="303">
        <v>0</v>
      </c>
    </row>
    <row r="1153" spans="1:9" hidden="1" x14ac:dyDescent="0.2">
      <c r="A1153" s="27">
        <v>43784</v>
      </c>
      <c r="B1153" s="60">
        <v>100000000</v>
      </c>
      <c r="C1153" s="1" t="s">
        <v>372</v>
      </c>
      <c r="D1153" s="1">
        <v>1946</v>
      </c>
      <c r="F1153" s="1" t="s">
        <v>395</v>
      </c>
      <c r="G1153" s="1">
        <v>1050</v>
      </c>
      <c r="H1153" s="303">
        <v>7</v>
      </c>
    </row>
    <row r="1154" spans="1:9" hidden="1" x14ac:dyDescent="0.2">
      <c r="A1154" s="27">
        <v>43784</v>
      </c>
      <c r="B1154" s="60">
        <v>10000</v>
      </c>
      <c r="C1154" s="1" t="s">
        <v>373</v>
      </c>
      <c r="D1154" s="1">
        <v>1946</v>
      </c>
      <c r="F1154" s="1" t="s">
        <v>65</v>
      </c>
      <c r="G1154" s="1">
        <v>900</v>
      </c>
      <c r="H1154" s="303">
        <v>7</v>
      </c>
    </row>
    <row r="1155" spans="1:9" hidden="1" x14ac:dyDescent="0.2">
      <c r="A1155" s="27">
        <v>43784</v>
      </c>
      <c r="B1155" s="60">
        <v>50000</v>
      </c>
      <c r="C1155" s="1" t="s">
        <v>374</v>
      </c>
      <c r="D1155" s="1">
        <v>1946</v>
      </c>
      <c r="E1155" s="42" t="s">
        <v>800</v>
      </c>
      <c r="F1155" s="1" t="s">
        <v>69</v>
      </c>
      <c r="G1155" s="1">
        <v>600</v>
      </c>
      <c r="H1155" s="303">
        <v>2</v>
      </c>
    </row>
    <row r="1156" spans="1:9" hidden="1" x14ac:dyDescent="0.2">
      <c r="A1156" s="27">
        <v>43784</v>
      </c>
      <c r="B1156" s="60">
        <v>500000</v>
      </c>
      <c r="C1156" s="1" t="s">
        <v>374</v>
      </c>
      <c r="D1156" s="1">
        <v>1946</v>
      </c>
      <c r="F1156" s="1" t="s">
        <v>69</v>
      </c>
      <c r="G1156" s="1">
        <v>400</v>
      </c>
      <c r="H1156" s="303">
        <v>0</v>
      </c>
    </row>
    <row r="1157" spans="1:9" x14ac:dyDescent="0.2">
      <c r="A1157" s="27">
        <v>43784</v>
      </c>
      <c r="B1157" s="60">
        <v>1000000</v>
      </c>
      <c r="C1157" s="1" t="s">
        <v>374</v>
      </c>
      <c r="D1157" s="1">
        <v>1946</v>
      </c>
      <c r="E1157" s="42" t="s">
        <v>1774</v>
      </c>
      <c r="F1157" s="1" t="s">
        <v>62</v>
      </c>
      <c r="G1157" s="1">
        <v>950</v>
      </c>
      <c r="H1157" s="303">
        <v>6</v>
      </c>
    </row>
    <row r="1158" spans="1:9" hidden="1" x14ac:dyDescent="0.2">
      <c r="A1158" s="27">
        <v>43792</v>
      </c>
      <c r="B1158" s="60">
        <v>2000</v>
      </c>
      <c r="C1158" s="1" t="s">
        <v>362</v>
      </c>
      <c r="D1158" s="1">
        <v>2000</v>
      </c>
      <c r="E1158" s="11" t="s">
        <v>1442</v>
      </c>
      <c r="F1158" s="1" t="s">
        <v>64</v>
      </c>
      <c r="G1158" s="1">
        <v>4500</v>
      </c>
      <c r="H1158" s="304">
        <v>0</v>
      </c>
    </row>
    <row r="1159" spans="1:9" hidden="1" x14ac:dyDescent="0.2">
      <c r="A1159" s="27">
        <v>43792</v>
      </c>
      <c r="B1159" s="60">
        <v>2000</v>
      </c>
      <c r="C1159" s="304" t="s">
        <v>362</v>
      </c>
      <c r="D1159" s="304">
        <v>2000</v>
      </c>
      <c r="E1159" s="11" t="s">
        <v>1442</v>
      </c>
      <c r="F1159" s="304" t="s">
        <v>64</v>
      </c>
      <c r="G1159" s="304">
        <v>4500</v>
      </c>
      <c r="H1159" s="304">
        <v>0</v>
      </c>
    </row>
    <row r="1160" spans="1:9" hidden="1" x14ac:dyDescent="0.2">
      <c r="A1160" s="27">
        <v>43793</v>
      </c>
      <c r="B1160" s="60">
        <v>5</v>
      </c>
      <c r="C1160" s="11" t="s">
        <v>512</v>
      </c>
      <c r="D1160" s="1">
        <v>1980</v>
      </c>
      <c r="E1160" s="11" t="s">
        <v>1775</v>
      </c>
      <c r="F1160" s="11" t="s">
        <v>62</v>
      </c>
      <c r="G1160" s="1">
        <v>1650</v>
      </c>
      <c r="H1160" s="305">
        <v>5</v>
      </c>
    </row>
    <row r="1161" spans="1:9" hidden="1" x14ac:dyDescent="0.2">
      <c r="A1161" s="27">
        <v>43794</v>
      </c>
      <c r="B1161" s="60">
        <v>100</v>
      </c>
      <c r="C1161" s="1" t="s">
        <v>1080</v>
      </c>
      <c r="D1161" s="1">
        <v>1979</v>
      </c>
      <c r="E1161" s="1" t="s">
        <v>1776</v>
      </c>
      <c r="F1161" s="1" t="s">
        <v>65</v>
      </c>
      <c r="G1161" s="1">
        <v>2700</v>
      </c>
      <c r="H1161" s="306">
        <v>2</v>
      </c>
    </row>
    <row r="1162" spans="1:9" hidden="1" x14ac:dyDescent="0.2">
      <c r="A1162" s="27">
        <v>43795</v>
      </c>
      <c r="B1162" s="60">
        <v>500</v>
      </c>
      <c r="C1162" s="11" t="s">
        <v>362</v>
      </c>
      <c r="D1162" s="307">
        <v>1990</v>
      </c>
      <c r="E1162" s="307"/>
      <c r="F1162" s="307" t="s">
        <v>65</v>
      </c>
      <c r="G1162" s="307">
        <v>4200</v>
      </c>
      <c r="H1162" s="307">
        <v>2</v>
      </c>
      <c r="I1162" s="11"/>
    </row>
    <row r="1163" spans="1:9" hidden="1" x14ac:dyDescent="0.2">
      <c r="A1163" s="27">
        <v>43797</v>
      </c>
      <c r="B1163" s="60">
        <v>100000000</v>
      </c>
      <c r="C1163" s="11" t="s">
        <v>374</v>
      </c>
      <c r="D1163" s="1">
        <v>1946</v>
      </c>
      <c r="F1163" s="11" t="s">
        <v>365</v>
      </c>
      <c r="G1163" s="1">
        <v>1000</v>
      </c>
      <c r="H1163" s="310">
        <v>2</v>
      </c>
    </row>
    <row r="1164" spans="1:9" hidden="1" x14ac:dyDescent="0.2">
      <c r="A1164" s="27">
        <v>43797</v>
      </c>
      <c r="B1164" s="60">
        <v>100</v>
      </c>
      <c r="C1164" s="11" t="s">
        <v>371</v>
      </c>
      <c r="D1164" s="1">
        <v>1930</v>
      </c>
      <c r="F1164" s="11" t="s">
        <v>65</v>
      </c>
      <c r="G1164" s="1">
        <v>800</v>
      </c>
      <c r="H1164" s="310">
        <v>1</v>
      </c>
    </row>
    <row r="1165" spans="1:9" hidden="1" x14ac:dyDescent="0.2">
      <c r="A1165" s="27">
        <v>43797</v>
      </c>
      <c r="B1165" s="60">
        <v>10000</v>
      </c>
      <c r="C1165" s="11" t="s">
        <v>372</v>
      </c>
      <c r="D1165" s="1">
        <v>1946</v>
      </c>
      <c r="F1165" s="11" t="s">
        <v>69</v>
      </c>
      <c r="G1165" s="1">
        <v>550</v>
      </c>
      <c r="H1165" s="310">
        <v>2</v>
      </c>
    </row>
    <row r="1166" spans="1:9" hidden="1" x14ac:dyDescent="0.2">
      <c r="A1166" s="27">
        <v>43798</v>
      </c>
      <c r="B1166" s="60">
        <v>200</v>
      </c>
      <c r="C1166" s="1" t="s">
        <v>362</v>
      </c>
      <c r="D1166" s="1" t="s">
        <v>583</v>
      </c>
      <c r="E1166" s="1">
        <v>1992</v>
      </c>
      <c r="F1166" s="1" t="s">
        <v>69</v>
      </c>
      <c r="G1166" s="1">
        <v>1250</v>
      </c>
      <c r="H1166" s="311">
        <v>5</v>
      </c>
    </row>
    <row r="1167" spans="1:9" hidden="1" x14ac:dyDescent="0.2">
      <c r="A1167" s="27">
        <v>43798</v>
      </c>
      <c r="B1167" s="60">
        <v>200</v>
      </c>
      <c r="C1167" s="1" t="s">
        <v>362</v>
      </c>
      <c r="D1167" s="1" t="s">
        <v>583</v>
      </c>
      <c r="E1167" s="1">
        <v>1994</v>
      </c>
      <c r="F1167" s="1" t="s">
        <v>69</v>
      </c>
      <c r="G1167" s="1">
        <v>1100</v>
      </c>
      <c r="H1167" s="311">
        <v>5</v>
      </c>
    </row>
    <row r="1168" spans="1:9" hidden="1" x14ac:dyDescent="0.2">
      <c r="A1168" s="27">
        <v>43798</v>
      </c>
      <c r="B1168" s="60">
        <v>5</v>
      </c>
      <c r="C1168" s="1" t="s">
        <v>362</v>
      </c>
      <c r="D1168" s="1" t="s">
        <v>583</v>
      </c>
      <c r="E1168" s="1">
        <v>1947</v>
      </c>
      <c r="F1168" s="1" t="s">
        <v>62</v>
      </c>
      <c r="G1168" s="1">
        <v>1850</v>
      </c>
      <c r="H1168" s="311">
        <v>5</v>
      </c>
    </row>
    <row r="1169" spans="1:9" hidden="1" x14ac:dyDescent="0.2">
      <c r="A1169" s="27">
        <v>43798</v>
      </c>
      <c r="B1169" s="60">
        <v>100000</v>
      </c>
      <c r="C1169" s="1" t="s">
        <v>373</v>
      </c>
      <c r="D1169" s="1">
        <v>1946</v>
      </c>
      <c r="F1169" s="1" t="s">
        <v>67</v>
      </c>
      <c r="G1169" s="1">
        <v>200</v>
      </c>
      <c r="H1169" s="311">
        <v>3</v>
      </c>
    </row>
    <row r="1170" spans="1:9" hidden="1" x14ac:dyDescent="0.2">
      <c r="A1170" s="27">
        <v>43798</v>
      </c>
      <c r="B1170" s="60">
        <v>10</v>
      </c>
      <c r="C1170" s="1" t="s">
        <v>362</v>
      </c>
      <c r="D1170" s="1">
        <v>1962</v>
      </c>
      <c r="F1170" s="1" t="s">
        <v>67</v>
      </c>
      <c r="G1170" s="1">
        <v>300</v>
      </c>
      <c r="H1170" s="311">
        <v>1</v>
      </c>
    </row>
    <row r="1171" spans="1:9" hidden="1" x14ac:dyDescent="0.2">
      <c r="A1171" s="27">
        <v>43798</v>
      </c>
      <c r="B1171" s="60">
        <v>10</v>
      </c>
      <c r="C1171" s="1" t="s">
        <v>362</v>
      </c>
      <c r="D1171" s="1">
        <v>1969</v>
      </c>
      <c r="F1171" s="1" t="s">
        <v>67</v>
      </c>
      <c r="G1171" s="1">
        <v>200</v>
      </c>
      <c r="H1171" s="311">
        <v>1</v>
      </c>
    </row>
    <row r="1172" spans="1:9" hidden="1" x14ac:dyDescent="0.2">
      <c r="A1172" s="27">
        <v>43798</v>
      </c>
      <c r="B1172" s="60">
        <v>100</v>
      </c>
      <c r="C1172" s="1" t="s">
        <v>369</v>
      </c>
      <c r="D1172" s="1">
        <v>1923</v>
      </c>
      <c r="F1172" s="1" t="s">
        <v>62</v>
      </c>
      <c r="G1172" s="1">
        <v>1100</v>
      </c>
      <c r="H1172" s="311">
        <v>1</v>
      </c>
    </row>
    <row r="1173" spans="1:9" hidden="1" x14ac:dyDescent="0.2">
      <c r="A1173" s="27">
        <v>43798</v>
      </c>
      <c r="B1173" s="60">
        <v>10</v>
      </c>
      <c r="C1173" s="1" t="s">
        <v>371</v>
      </c>
      <c r="D1173" s="1">
        <v>1944</v>
      </c>
      <c r="F1173" s="1" t="s">
        <v>67</v>
      </c>
      <c r="G1173" s="1">
        <v>450</v>
      </c>
      <c r="H1173" s="311">
        <v>7</v>
      </c>
    </row>
    <row r="1174" spans="1:9" hidden="1" x14ac:dyDescent="0.2">
      <c r="A1174" s="27">
        <v>43798</v>
      </c>
      <c r="B1174" s="60">
        <v>50</v>
      </c>
      <c r="C1174" s="1" t="s">
        <v>371</v>
      </c>
      <c r="D1174" s="1">
        <v>1945</v>
      </c>
      <c r="F1174" s="1" t="s">
        <v>67</v>
      </c>
      <c r="G1174" s="1">
        <v>600</v>
      </c>
      <c r="H1174" s="311">
        <v>2</v>
      </c>
    </row>
    <row r="1175" spans="1:9" hidden="1" x14ac:dyDescent="0.2">
      <c r="A1175" s="27">
        <v>43798</v>
      </c>
      <c r="B1175" s="60">
        <v>100</v>
      </c>
      <c r="C1175" s="1" t="s">
        <v>371</v>
      </c>
      <c r="D1175" s="1">
        <v>1945</v>
      </c>
      <c r="F1175" s="1" t="s">
        <v>67</v>
      </c>
      <c r="G1175" s="1">
        <v>250</v>
      </c>
      <c r="H1175" s="311">
        <v>0</v>
      </c>
    </row>
    <row r="1176" spans="1:9" hidden="1" x14ac:dyDescent="0.2">
      <c r="A1176" s="27">
        <v>43798</v>
      </c>
      <c r="B1176" s="60">
        <v>10000</v>
      </c>
      <c r="C1176" s="1" t="s">
        <v>371</v>
      </c>
      <c r="D1176" s="1">
        <v>1945</v>
      </c>
      <c r="E1176" s="1" t="s">
        <v>387</v>
      </c>
      <c r="F1176" s="1" t="s">
        <v>67</v>
      </c>
      <c r="G1176" s="1">
        <v>250</v>
      </c>
      <c r="H1176" s="311">
        <v>3</v>
      </c>
    </row>
    <row r="1177" spans="1:9" hidden="1" x14ac:dyDescent="0.2">
      <c r="A1177" s="27">
        <v>43798</v>
      </c>
      <c r="B1177" s="60">
        <v>100000</v>
      </c>
      <c r="C1177" s="1" t="s">
        <v>371</v>
      </c>
      <c r="D1177" s="1">
        <v>1945</v>
      </c>
      <c r="F1177" s="1" t="s">
        <v>67</v>
      </c>
      <c r="G1177" s="1">
        <v>200</v>
      </c>
      <c r="H1177" s="311">
        <v>7</v>
      </c>
    </row>
    <row r="1178" spans="1:9" hidden="1" x14ac:dyDescent="0.2">
      <c r="A1178" s="27">
        <v>43799</v>
      </c>
      <c r="B1178" s="60">
        <v>1000000</v>
      </c>
      <c r="C1178" s="1" t="s">
        <v>371</v>
      </c>
      <c r="D1178" s="1">
        <v>1945</v>
      </c>
      <c r="F1178" s="1" t="s">
        <v>395</v>
      </c>
      <c r="G1178" s="1">
        <v>550</v>
      </c>
      <c r="H1178" s="311">
        <v>7</v>
      </c>
    </row>
    <row r="1179" spans="1:9" hidden="1" x14ac:dyDescent="0.2">
      <c r="A1179" s="27">
        <v>43799</v>
      </c>
      <c r="B1179" s="60">
        <v>100</v>
      </c>
      <c r="C1179" s="1" t="s">
        <v>371</v>
      </c>
      <c r="D1179" s="1">
        <v>1930</v>
      </c>
      <c r="F1179" s="1" t="s">
        <v>62</v>
      </c>
      <c r="G1179" s="1">
        <v>240</v>
      </c>
      <c r="H1179" s="311">
        <v>0</v>
      </c>
    </row>
    <row r="1180" spans="1:9" hidden="1" x14ac:dyDescent="0.2">
      <c r="A1180" s="27">
        <v>43799</v>
      </c>
      <c r="B1180" s="60">
        <v>10</v>
      </c>
      <c r="C1180" s="1" t="s">
        <v>362</v>
      </c>
      <c r="D1180" s="1">
        <v>1969</v>
      </c>
      <c r="F1180" s="1" t="s">
        <v>62</v>
      </c>
      <c r="G1180" s="1">
        <v>300</v>
      </c>
      <c r="H1180" s="311">
        <v>0</v>
      </c>
    </row>
    <row r="1181" spans="1:9" hidden="1" x14ac:dyDescent="0.2">
      <c r="A1181" s="27">
        <v>43799</v>
      </c>
      <c r="B1181" s="60">
        <v>20</v>
      </c>
      <c r="C1181" s="1" t="s">
        <v>362</v>
      </c>
      <c r="D1181" s="1">
        <v>1980</v>
      </c>
      <c r="F1181" s="1" t="s">
        <v>69</v>
      </c>
      <c r="G1181" s="1">
        <v>750</v>
      </c>
      <c r="H1181" s="311">
        <v>3</v>
      </c>
    </row>
    <row r="1182" spans="1:9" hidden="1" x14ac:dyDescent="0.2">
      <c r="A1182" s="27">
        <v>43799</v>
      </c>
      <c r="B1182" s="60">
        <v>100</v>
      </c>
      <c r="C1182" s="1" t="s">
        <v>362</v>
      </c>
      <c r="D1182" s="1">
        <v>1989</v>
      </c>
      <c r="F1182" s="1" t="s">
        <v>62</v>
      </c>
      <c r="G1182" s="1">
        <v>400</v>
      </c>
      <c r="H1182" s="311">
        <v>4</v>
      </c>
    </row>
    <row r="1183" spans="1:9" hidden="1" x14ac:dyDescent="0.2">
      <c r="A1183" s="27">
        <v>43799</v>
      </c>
      <c r="B1183" s="60">
        <v>200</v>
      </c>
      <c r="C1183" s="1" t="s">
        <v>362</v>
      </c>
      <c r="D1183" s="1">
        <v>2005</v>
      </c>
      <c r="F1183" s="1" t="s">
        <v>67</v>
      </c>
      <c r="G1183" s="1">
        <v>400</v>
      </c>
      <c r="H1183" s="311">
        <v>7</v>
      </c>
    </row>
    <row r="1184" spans="1:9" hidden="1" x14ac:dyDescent="0.2">
      <c r="A1184" s="27">
        <v>43802</v>
      </c>
      <c r="B1184" s="60">
        <v>10</v>
      </c>
      <c r="C1184" s="11" t="s">
        <v>362</v>
      </c>
      <c r="D1184" s="1">
        <v>1969</v>
      </c>
      <c r="F1184" s="11" t="s">
        <v>62</v>
      </c>
      <c r="G1184" s="1">
        <v>300</v>
      </c>
      <c r="H1184" s="312">
        <v>0</v>
      </c>
      <c r="I1184" s="11"/>
    </row>
    <row r="1185" spans="1:10" hidden="1" x14ac:dyDescent="0.2">
      <c r="A1185" s="27">
        <v>43802</v>
      </c>
      <c r="B1185" s="60">
        <v>50</v>
      </c>
      <c r="C1185" s="11" t="s">
        <v>362</v>
      </c>
      <c r="D1185" s="1">
        <v>1983</v>
      </c>
      <c r="F1185" s="11" t="s">
        <v>62</v>
      </c>
      <c r="G1185" s="1">
        <v>600</v>
      </c>
      <c r="H1185" s="312">
        <v>2</v>
      </c>
      <c r="I1185" s="11"/>
    </row>
    <row r="1186" spans="1:10" hidden="1" x14ac:dyDescent="0.2">
      <c r="A1186" s="27">
        <v>43802</v>
      </c>
      <c r="B1186" s="60">
        <v>50</v>
      </c>
      <c r="C1186" s="11" t="s">
        <v>362</v>
      </c>
      <c r="D1186" s="312">
        <v>1986</v>
      </c>
      <c r="E1186" s="312"/>
      <c r="F1186" s="11" t="s">
        <v>62</v>
      </c>
      <c r="G1186" s="312">
        <v>650</v>
      </c>
      <c r="H1186" s="312">
        <v>2</v>
      </c>
      <c r="I1186" s="11"/>
    </row>
    <row r="1187" spans="1:10" hidden="1" x14ac:dyDescent="0.2">
      <c r="A1187" s="27">
        <v>43802</v>
      </c>
      <c r="B1187" s="60">
        <v>50</v>
      </c>
      <c r="C1187" s="11" t="s">
        <v>362</v>
      </c>
      <c r="D1187" s="312">
        <v>1989</v>
      </c>
      <c r="E1187" s="312"/>
      <c r="F1187" s="11" t="s">
        <v>191</v>
      </c>
      <c r="G1187" s="312">
        <v>450</v>
      </c>
      <c r="H1187" s="312">
        <v>2</v>
      </c>
      <c r="I1187" s="11"/>
    </row>
    <row r="1188" spans="1:10" hidden="1" x14ac:dyDescent="0.2">
      <c r="A1188" s="27">
        <v>43816</v>
      </c>
      <c r="B1188" s="60">
        <v>500000</v>
      </c>
      <c r="C1188" s="11" t="s">
        <v>374</v>
      </c>
      <c r="D1188" s="1">
        <v>1946</v>
      </c>
      <c r="E1188" s="313" t="s">
        <v>1251</v>
      </c>
      <c r="F1188" s="11" t="s">
        <v>89</v>
      </c>
      <c r="G1188" s="1">
        <v>450</v>
      </c>
      <c r="H1188" s="313">
        <v>6.5</v>
      </c>
    </row>
    <row r="1189" spans="1:10" x14ac:dyDescent="0.2">
      <c r="A1189" s="27">
        <v>43816</v>
      </c>
      <c r="B1189" s="60">
        <v>1000000</v>
      </c>
      <c r="C1189" s="11" t="s">
        <v>374</v>
      </c>
      <c r="D1189" s="313">
        <v>1946</v>
      </c>
      <c r="E1189" s="42" t="s">
        <v>1281</v>
      </c>
      <c r="F1189" s="11" t="s">
        <v>191</v>
      </c>
      <c r="G1189" s="1">
        <v>650</v>
      </c>
      <c r="H1189" s="313">
        <v>3</v>
      </c>
    </row>
    <row r="1190" spans="1:10" x14ac:dyDescent="0.2">
      <c r="A1190" s="27">
        <v>43816</v>
      </c>
      <c r="B1190" s="60">
        <v>1000000</v>
      </c>
      <c r="C1190" s="11" t="s">
        <v>374</v>
      </c>
      <c r="D1190" s="313">
        <v>1946</v>
      </c>
      <c r="E1190" s="42" t="s">
        <v>1284</v>
      </c>
      <c r="F1190" s="11" t="s">
        <v>67</v>
      </c>
      <c r="G1190" s="1">
        <v>300</v>
      </c>
      <c r="H1190" s="313">
        <v>1</v>
      </c>
    </row>
    <row r="1191" spans="1:10" x14ac:dyDescent="0.2">
      <c r="A1191" s="27">
        <v>43816</v>
      </c>
      <c r="B1191" s="60">
        <v>1000000</v>
      </c>
      <c r="C1191" s="11" t="s">
        <v>374</v>
      </c>
      <c r="D1191" s="313">
        <v>1946</v>
      </c>
      <c r="E1191" s="42" t="s">
        <v>1283</v>
      </c>
      <c r="F1191" s="11" t="s">
        <v>62</v>
      </c>
      <c r="G1191" s="1">
        <v>1050</v>
      </c>
      <c r="H1191" s="313">
        <v>8</v>
      </c>
      <c r="I1191" s="11"/>
    </row>
    <row r="1192" spans="1:10" hidden="1" x14ac:dyDescent="0.2">
      <c r="A1192" s="27">
        <v>43819</v>
      </c>
      <c r="B1192" s="60">
        <v>10</v>
      </c>
      <c r="C1192" s="11" t="s">
        <v>362</v>
      </c>
      <c r="D1192" s="1">
        <v>1962</v>
      </c>
      <c r="E1192" s="11" t="s">
        <v>1438</v>
      </c>
      <c r="F1192" s="11" t="s">
        <v>62</v>
      </c>
      <c r="G1192" s="1">
        <v>1900</v>
      </c>
      <c r="H1192" s="314">
        <v>6</v>
      </c>
    </row>
    <row r="1193" spans="1:10" ht="16.5" hidden="1" x14ac:dyDescent="0.25">
      <c r="A1193" s="27">
        <v>43819</v>
      </c>
      <c r="B1193" s="60">
        <v>50</v>
      </c>
      <c r="C1193" s="11" t="s">
        <v>362</v>
      </c>
      <c r="D1193" s="1">
        <v>1980</v>
      </c>
      <c r="F1193" s="11" t="s">
        <v>69</v>
      </c>
      <c r="G1193" s="1">
        <v>1150</v>
      </c>
      <c r="H1193" s="314">
        <v>2</v>
      </c>
      <c r="I1193" s="17">
        <v>120910</v>
      </c>
      <c r="J1193" s="315">
        <v>18</v>
      </c>
    </row>
    <row r="1194" spans="1:10" ht="16.5" hidden="1" x14ac:dyDescent="0.25">
      <c r="A1194" s="27">
        <v>43831</v>
      </c>
      <c r="B1194" s="60">
        <v>3</v>
      </c>
      <c r="C1194" s="315" t="s">
        <v>1448</v>
      </c>
      <c r="D1194" s="315">
        <v>2019</v>
      </c>
      <c r="E1194" s="315" t="s">
        <v>1789</v>
      </c>
      <c r="F1194" s="1" t="s">
        <v>64</v>
      </c>
      <c r="G1194" s="1">
        <v>3000</v>
      </c>
      <c r="H1194" s="315">
        <v>4</v>
      </c>
      <c r="I1194" s="18">
        <v>856460</v>
      </c>
      <c r="J1194" s="316">
        <v>91</v>
      </c>
    </row>
    <row r="1195" spans="1:10" hidden="1" x14ac:dyDescent="0.2">
      <c r="A1195" s="27">
        <v>43831</v>
      </c>
      <c r="B1195" s="60">
        <v>4</v>
      </c>
      <c r="C1195" s="315" t="s">
        <v>1448</v>
      </c>
      <c r="D1195" s="315">
        <v>2019</v>
      </c>
      <c r="E1195" s="315" t="s">
        <v>1790</v>
      </c>
      <c r="F1195" s="1" t="s">
        <v>64</v>
      </c>
      <c r="G1195" s="1">
        <v>4500</v>
      </c>
      <c r="H1195" s="315">
        <v>4</v>
      </c>
    </row>
    <row r="1196" spans="1:10" hidden="1" x14ac:dyDescent="0.2">
      <c r="A1196" s="27">
        <v>43832</v>
      </c>
      <c r="B1196" s="60">
        <v>50</v>
      </c>
      <c r="C1196" s="1" t="s">
        <v>371</v>
      </c>
      <c r="D1196" s="1">
        <v>1945</v>
      </c>
      <c r="F1196" s="1" t="s">
        <v>62</v>
      </c>
      <c r="G1196" s="1">
        <v>1700</v>
      </c>
      <c r="H1196" s="315">
        <v>1</v>
      </c>
    </row>
    <row r="1197" spans="1:10" hidden="1" x14ac:dyDescent="0.2">
      <c r="A1197" s="27">
        <v>43832</v>
      </c>
      <c r="B1197" s="60">
        <v>1000</v>
      </c>
      <c r="C1197" s="1" t="s">
        <v>371</v>
      </c>
      <c r="D1197" s="1">
        <v>1943</v>
      </c>
      <c r="F1197" s="1" t="s">
        <v>191</v>
      </c>
      <c r="G1197" s="1">
        <v>3600</v>
      </c>
      <c r="H1197" s="315">
        <v>1</v>
      </c>
    </row>
    <row r="1198" spans="1:10" hidden="1" x14ac:dyDescent="0.2">
      <c r="A1198" s="27">
        <v>43846</v>
      </c>
      <c r="B1198" s="60">
        <v>2</v>
      </c>
      <c r="C1198" s="1" t="s">
        <v>369</v>
      </c>
      <c r="D1198" s="1">
        <v>1920</v>
      </c>
      <c r="E1198" s="11" t="s">
        <v>391</v>
      </c>
      <c r="F1198" s="1" t="s">
        <v>89</v>
      </c>
      <c r="G1198" s="1">
        <v>80</v>
      </c>
      <c r="H1198" s="321">
        <v>2</v>
      </c>
    </row>
    <row r="1199" spans="1:10" hidden="1" x14ac:dyDescent="0.2">
      <c r="A1199" s="27">
        <v>43846</v>
      </c>
      <c r="B1199" s="60">
        <v>2</v>
      </c>
      <c r="C1199" s="1" t="s">
        <v>371</v>
      </c>
      <c r="D1199" s="1">
        <v>1944</v>
      </c>
      <c r="F1199" s="1" t="s">
        <v>67</v>
      </c>
      <c r="G1199" s="1">
        <v>300</v>
      </c>
      <c r="H1199" s="321">
        <v>6</v>
      </c>
    </row>
    <row r="1200" spans="1:10" hidden="1" x14ac:dyDescent="0.2">
      <c r="A1200" s="27">
        <v>43846</v>
      </c>
      <c r="B1200" s="60">
        <v>100</v>
      </c>
      <c r="C1200" s="1" t="s">
        <v>371</v>
      </c>
      <c r="D1200" s="1">
        <v>1930</v>
      </c>
      <c r="F1200" s="1" t="s">
        <v>67</v>
      </c>
      <c r="G1200" s="1">
        <v>80</v>
      </c>
      <c r="H1200" s="321">
        <v>1</v>
      </c>
    </row>
    <row r="1201" spans="1:44" hidden="1" x14ac:dyDescent="0.2">
      <c r="A1201" s="27">
        <v>43846</v>
      </c>
      <c r="B1201" s="60">
        <v>1000</v>
      </c>
      <c r="C1201" s="1" t="s">
        <v>371</v>
      </c>
      <c r="D1201" s="1">
        <v>1945</v>
      </c>
      <c r="F1201" s="1" t="s">
        <v>67</v>
      </c>
      <c r="G1201" s="1">
        <v>200</v>
      </c>
      <c r="H1201" s="321">
        <v>9</v>
      </c>
    </row>
    <row r="1202" spans="1:44" hidden="1" x14ac:dyDescent="0.2">
      <c r="A1202" s="27">
        <v>43846</v>
      </c>
      <c r="B1202" s="60">
        <v>10</v>
      </c>
      <c r="C1202" s="1" t="s">
        <v>362</v>
      </c>
      <c r="D1202" s="1">
        <v>1969</v>
      </c>
      <c r="F1202" s="1" t="s">
        <v>67</v>
      </c>
      <c r="G1202" s="1">
        <v>150</v>
      </c>
      <c r="H1202" s="321">
        <v>1</v>
      </c>
    </row>
    <row r="1203" spans="1:44" hidden="1" x14ac:dyDescent="0.2">
      <c r="A1203" s="27">
        <v>43848</v>
      </c>
      <c r="B1203" s="60">
        <v>500</v>
      </c>
      <c r="C1203" s="11" t="s">
        <v>362</v>
      </c>
      <c r="D1203" s="1">
        <v>2016</v>
      </c>
      <c r="F1203" s="11" t="s">
        <v>69</v>
      </c>
      <c r="G1203" s="1">
        <v>650</v>
      </c>
      <c r="H1203" s="322">
        <v>1</v>
      </c>
    </row>
    <row r="1204" spans="1:44" hidden="1" x14ac:dyDescent="0.2">
      <c r="A1204" s="27">
        <v>43864</v>
      </c>
      <c r="B1204" s="60">
        <v>500</v>
      </c>
      <c r="C1204" s="11" t="s">
        <v>362</v>
      </c>
      <c r="D1204" s="368">
        <v>1998</v>
      </c>
      <c r="E1204" s="368"/>
      <c r="F1204" s="11" t="s">
        <v>64</v>
      </c>
      <c r="G1204" s="368">
        <v>5850</v>
      </c>
      <c r="H1204" s="368">
        <v>6</v>
      </c>
      <c r="O1204" s="368"/>
      <c r="P1204" s="368"/>
      <c r="Q1204" s="368"/>
      <c r="R1204" s="368"/>
      <c r="S1204" s="368"/>
      <c r="T1204" s="368"/>
      <c r="Z1204" s="368"/>
      <c r="AA1204" s="368"/>
      <c r="AB1204" s="368"/>
      <c r="AC1204" s="368"/>
      <c r="AR1204" s="368"/>
    </row>
    <row r="1205" spans="1:44" hidden="1" x14ac:dyDescent="0.2">
      <c r="A1205" s="27">
        <v>43864</v>
      </c>
      <c r="B1205" s="60">
        <v>500</v>
      </c>
      <c r="C1205" s="11" t="s">
        <v>362</v>
      </c>
      <c r="D1205" s="368">
        <v>1998</v>
      </c>
      <c r="E1205" s="368" t="s">
        <v>1304</v>
      </c>
      <c r="F1205" s="11" t="s">
        <v>64</v>
      </c>
      <c r="G1205" s="368">
        <v>9850</v>
      </c>
      <c r="H1205" s="368">
        <v>6</v>
      </c>
      <c r="O1205" s="368"/>
      <c r="P1205" s="368"/>
      <c r="Q1205" s="368"/>
      <c r="R1205" s="368"/>
      <c r="S1205" s="368"/>
      <c r="T1205" s="368"/>
      <c r="Z1205" s="368"/>
      <c r="AA1205" s="368"/>
      <c r="AB1205" s="368"/>
      <c r="AC1205" s="368"/>
      <c r="AR1205" s="368"/>
    </row>
    <row r="1206" spans="1:44" hidden="1" x14ac:dyDescent="0.2">
      <c r="A1206" s="27">
        <v>43864</v>
      </c>
      <c r="C1206" s="595" t="s">
        <v>583</v>
      </c>
      <c r="D1206" s="368">
        <v>2000</v>
      </c>
      <c r="E1206" s="368" t="s">
        <v>1663</v>
      </c>
      <c r="F1206" s="11" t="s">
        <v>69</v>
      </c>
      <c r="G1206" s="368">
        <v>4700</v>
      </c>
      <c r="H1206" s="368">
        <v>6</v>
      </c>
      <c r="O1206" s="368"/>
      <c r="P1206" s="368"/>
      <c r="Q1206" s="368"/>
      <c r="R1206" s="368"/>
      <c r="S1206" s="368"/>
      <c r="T1206" s="368"/>
      <c r="Z1206" s="368"/>
      <c r="AA1206" s="368"/>
      <c r="AB1206" s="368"/>
      <c r="AC1206" s="368"/>
      <c r="AR1206" s="368"/>
    </row>
    <row r="1207" spans="1:44" hidden="1" x14ac:dyDescent="0.2">
      <c r="A1207" s="27">
        <v>43870</v>
      </c>
      <c r="B1207" s="60" t="s">
        <v>448</v>
      </c>
      <c r="C1207" s="595" t="s">
        <v>583</v>
      </c>
      <c r="D1207" s="1">
        <v>1930</v>
      </c>
      <c r="F1207" s="1" t="s">
        <v>67</v>
      </c>
      <c r="G1207" s="1">
        <v>2900</v>
      </c>
      <c r="H1207" s="325">
        <v>1</v>
      </c>
    </row>
    <row r="1208" spans="1:44" hidden="1" x14ac:dyDescent="0.2">
      <c r="A1208" s="27">
        <v>43875</v>
      </c>
      <c r="B1208" s="60">
        <v>500</v>
      </c>
      <c r="C1208" s="11" t="s">
        <v>362</v>
      </c>
      <c r="D1208" s="329">
        <v>2006</v>
      </c>
      <c r="E1208" s="359" t="s">
        <v>516</v>
      </c>
      <c r="F1208" s="11" t="s">
        <v>69</v>
      </c>
      <c r="G1208" s="329">
        <v>1300</v>
      </c>
      <c r="H1208" s="329">
        <v>9</v>
      </c>
    </row>
    <row r="1209" spans="1:44" hidden="1" x14ac:dyDescent="0.2">
      <c r="A1209" s="27">
        <v>43878</v>
      </c>
      <c r="B1209" s="60">
        <v>2</v>
      </c>
      <c r="C1209" s="11" t="s">
        <v>362</v>
      </c>
      <c r="D1209" s="330">
        <v>1848</v>
      </c>
      <c r="E1209" s="330"/>
      <c r="F1209" s="11" t="s">
        <v>719</v>
      </c>
      <c r="G1209" s="330">
        <v>5400</v>
      </c>
      <c r="H1209" s="330">
        <v>3</v>
      </c>
    </row>
    <row r="1210" spans="1:44" hidden="1" x14ac:dyDescent="0.2">
      <c r="A1210" s="27">
        <v>43883</v>
      </c>
      <c r="B1210" s="60">
        <v>100</v>
      </c>
      <c r="C1210" s="11" t="s">
        <v>371</v>
      </c>
      <c r="D1210" s="332">
        <v>1930</v>
      </c>
      <c r="E1210" s="332" t="s">
        <v>1133</v>
      </c>
      <c r="F1210" s="11" t="s">
        <v>989</v>
      </c>
      <c r="G1210" s="332">
        <v>2800</v>
      </c>
      <c r="H1210" s="333">
        <v>2</v>
      </c>
    </row>
    <row r="1211" spans="1:44" hidden="1" x14ac:dyDescent="0.2">
      <c r="A1211" s="27">
        <v>43883</v>
      </c>
      <c r="B1211" s="60">
        <v>1000000</v>
      </c>
      <c r="C1211" s="11" t="s">
        <v>371</v>
      </c>
      <c r="D1211" s="1">
        <v>1945</v>
      </c>
      <c r="F1211" s="1" t="s">
        <v>65</v>
      </c>
      <c r="G1211" s="1">
        <v>750</v>
      </c>
      <c r="H1211" s="333">
        <v>2</v>
      </c>
    </row>
    <row r="1212" spans="1:44" hidden="1" x14ac:dyDescent="0.2">
      <c r="A1212" s="27">
        <v>43883</v>
      </c>
      <c r="B1212" s="60">
        <v>10000000</v>
      </c>
      <c r="C1212" s="11" t="s">
        <v>371</v>
      </c>
      <c r="D1212" s="1">
        <v>1945</v>
      </c>
      <c r="F1212" s="1" t="s">
        <v>69</v>
      </c>
      <c r="G1212" s="1">
        <v>500</v>
      </c>
      <c r="H1212" s="333">
        <v>6</v>
      </c>
    </row>
    <row r="1213" spans="1:44" hidden="1" x14ac:dyDescent="0.2">
      <c r="A1213" s="27">
        <v>43883</v>
      </c>
      <c r="B1213" s="60">
        <v>1000000000</v>
      </c>
      <c r="C1213" s="11" t="s">
        <v>371</v>
      </c>
      <c r="D1213" s="1">
        <v>1945</v>
      </c>
      <c r="F1213" s="1" t="s">
        <v>65</v>
      </c>
      <c r="G1213" s="1">
        <v>500</v>
      </c>
      <c r="H1213" s="333">
        <v>0.5</v>
      </c>
    </row>
    <row r="1214" spans="1:44" hidden="1" x14ac:dyDescent="0.2">
      <c r="A1214" s="27">
        <v>43890</v>
      </c>
      <c r="B1214" s="60" t="s">
        <v>1818</v>
      </c>
      <c r="C1214" s="1" t="s">
        <v>1820</v>
      </c>
      <c r="D1214" s="1">
        <v>1965</v>
      </c>
      <c r="F1214" s="1" t="s">
        <v>62</v>
      </c>
      <c r="G1214" s="1">
        <v>-150</v>
      </c>
      <c r="H1214" s="335">
        <v>0</v>
      </c>
    </row>
    <row r="1215" spans="1:44" hidden="1" x14ac:dyDescent="0.2">
      <c r="A1215" s="27">
        <v>43891</v>
      </c>
      <c r="B1215" s="60">
        <v>1000000000</v>
      </c>
      <c r="C1215" s="1" t="s">
        <v>372</v>
      </c>
      <c r="D1215" s="1">
        <v>1946</v>
      </c>
      <c r="F1215" s="1" t="s">
        <v>69</v>
      </c>
      <c r="G1215" s="1">
        <v>1000</v>
      </c>
      <c r="H1215" s="335">
        <v>8</v>
      </c>
    </row>
    <row r="1216" spans="1:44" hidden="1" x14ac:dyDescent="0.2">
      <c r="A1216" s="27">
        <v>43892</v>
      </c>
      <c r="C1216" s="1" t="s">
        <v>1688</v>
      </c>
      <c r="D1216" s="1">
        <v>1987</v>
      </c>
      <c r="E1216" s="10" t="s">
        <v>1691</v>
      </c>
      <c r="F1216" s="1" t="s">
        <v>69</v>
      </c>
      <c r="G1216" s="1">
        <v>1500</v>
      </c>
      <c r="H1216" s="337">
        <v>5</v>
      </c>
    </row>
    <row r="1217" spans="1:10" hidden="1" x14ac:dyDescent="0.2">
      <c r="A1217" s="27">
        <v>43892</v>
      </c>
      <c r="B1217" s="60">
        <v>30</v>
      </c>
      <c r="C1217" s="1" t="s">
        <v>360</v>
      </c>
      <c r="D1217" s="1">
        <v>1848</v>
      </c>
      <c r="E1217" s="42" t="s">
        <v>1270</v>
      </c>
      <c r="F1217" s="1" t="s">
        <v>67</v>
      </c>
      <c r="G1217" s="1">
        <v>3100</v>
      </c>
      <c r="H1217" s="337">
        <v>0</v>
      </c>
    </row>
    <row r="1218" spans="1:10" hidden="1" x14ac:dyDescent="0.2">
      <c r="A1218" s="27">
        <v>43892</v>
      </c>
      <c r="B1218" s="60">
        <v>5</v>
      </c>
      <c r="C1218" s="1" t="s">
        <v>371</v>
      </c>
      <c r="D1218" s="1">
        <v>1939</v>
      </c>
      <c r="F1218" s="1" t="s">
        <v>69</v>
      </c>
      <c r="G1218" s="1">
        <v>1100</v>
      </c>
      <c r="H1218" s="337">
        <v>11</v>
      </c>
    </row>
    <row r="1219" spans="1:10" hidden="1" x14ac:dyDescent="0.2">
      <c r="A1219" s="27">
        <v>43892</v>
      </c>
      <c r="B1219" s="60">
        <v>1000000</v>
      </c>
      <c r="C1219" s="1" t="s">
        <v>373</v>
      </c>
      <c r="D1219" s="1">
        <v>1946</v>
      </c>
      <c r="F1219" s="1" t="s">
        <v>69</v>
      </c>
      <c r="G1219" s="1">
        <v>1000</v>
      </c>
      <c r="H1219" s="337">
        <v>4</v>
      </c>
    </row>
    <row r="1220" spans="1:10" hidden="1" x14ac:dyDescent="0.2">
      <c r="A1220" s="27">
        <v>43892</v>
      </c>
      <c r="B1220" s="60">
        <v>1000</v>
      </c>
      <c r="C1220" s="1" t="s">
        <v>362</v>
      </c>
      <c r="D1220" s="1">
        <v>1999</v>
      </c>
      <c r="E1220" s="1" t="s">
        <v>1322</v>
      </c>
      <c r="F1220" s="1" t="s">
        <v>67</v>
      </c>
      <c r="G1220" s="1">
        <v>3000</v>
      </c>
      <c r="H1220" s="337">
        <v>9</v>
      </c>
    </row>
    <row r="1221" spans="1:10" hidden="1" x14ac:dyDescent="0.2">
      <c r="A1221" s="27">
        <v>43892</v>
      </c>
      <c r="B1221" s="60">
        <v>1000</v>
      </c>
      <c r="C1221" s="1" t="s">
        <v>362</v>
      </c>
      <c r="D1221" s="1">
        <v>2012</v>
      </c>
      <c r="E1221" s="337" t="s">
        <v>1323</v>
      </c>
      <c r="F1221" s="1" t="s">
        <v>62</v>
      </c>
      <c r="G1221" s="1">
        <v>1200</v>
      </c>
      <c r="H1221" s="337">
        <v>10</v>
      </c>
    </row>
    <row r="1222" spans="1:10" hidden="1" x14ac:dyDescent="0.2">
      <c r="A1222" s="27">
        <v>43892</v>
      </c>
      <c r="B1222" s="60">
        <v>2000</v>
      </c>
      <c r="C1222" s="1" t="s">
        <v>362</v>
      </c>
      <c r="D1222" s="1">
        <v>2013</v>
      </c>
      <c r="E1222" s="11" t="s">
        <v>1346</v>
      </c>
      <c r="F1222" s="1" t="s">
        <v>62</v>
      </c>
      <c r="G1222" s="1">
        <v>3200</v>
      </c>
      <c r="H1222" s="337">
        <v>10</v>
      </c>
    </row>
    <row r="1223" spans="1:10" hidden="1" x14ac:dyDescent="0.2">
      <c r="A1223" s="27">
        <v>43905</v>
      </c>
      <c r="B1223" s="11"/>
      <c r="C1223" s="41" t="s">
        <v>1688</v>
      </c>
      <c r="D1223" s="11">
        <v>1986</v>
      </c>
      <c r="E1223" s="340"/>
      <c r="F1223" s="340" t="s">
        <v>69</v>
      </c>
      <c r="G1223" s="1">
        <v>750</v>
      </c>
      <c r="H1223" s="340">
        <v>0</v>
      </c>
    </row>
    <row r="1224" spans="1:10" ht="16.5" hidden="1" x14ac:dyDescent="0.25">
      <c r="A1224" s="27">
        <v>43919</v>
      </c>
      <c r="B1224" s="60">
        <v>500</v>
      </c>
      <c r="C1224" s="1" t="s">
        <v>1061</v>
      </c>
      <c r="D1224" s="1">
        <v>1918</v>
      </c>
      <c r="E1224" s="11" t="s">
        <v>1417</v>
      </c>
      <c r="F1224" s="1" t="s">
        <v>62</v>
      </c>
      <c r="G1224" s="1">
        <v>1000</v>
      </c>
      <c r="H1224" s="341">
        <v>3</v>
      </c>
      <c r="I1224" s="17">
        <v>65510</v>
      </c>
      <c r="J1224" s="368">
        <v>14</v>
      </c>
    </row>
    <row r="1225" spans="1:10" hidden="1" x14ac:dyDescent="0.2">
      <c r="A1225" s="27">
        <v>43930</v>
      </c>
      <c r="B1225" s="60">
        <v>1000</v>
      </c>
      <c r="C1225" s="11" t="s">
        <v>1569</v>
      </c>
      <c r="D1225" s="11" t="s">
        <v>533</v>
      </c>
      <c r="E1225" s="343" t="s">
        <v>1570</v>
      </c>
      <c r="F1225" s="11" t="s">
        <v>83</v>
      </c>
      <c r="G1225" s="1">
        <v>700</v>
      </c>
      <c r="H1225" s="343">
        <v>1</v>
      </c>
    </row>
    <row r="1226" spans="1:10" hidden="1" x14ac:dyDescent="0.2">
      <c r="A1226" s="27">
        <v>43931</v>
      </c>
      <c r="B1226" s="60">
        <v>10000</v>
      </c>
      <c r="C1226" s="1" t="s">
        <v>372</v>
      </c>
      <c r="D1226" s="1">
        <v>1946</v>
      </c>
      <c r="F1226" s="1" t="s">
        <v>69</v>
      </c>
      <c r="G1226" s="1">
        <v>550</v>
      </c>
      <c r="H1226" s="344">
        <v>4</v>
      </c>
    </row>
    <row r="1227" spans="1:10" hidden="1" x14ac:dyDescent="0.2">
      <c r="A1227" s="27">
        <v>43931</v>
      </c>
      <c r="B1227" s="60">
        <v>100000</v>
      </c>
      <c r="C1227" s="344" t="s">
        <v>372</v>
      </c>
      <c r="D1227" s="344">
        <v>1946</v>
      </c>
      <c r="F1227" s="1" t="s">
        <v>191</v>
      </c>
      <c r="G1227" s="1">
        <v>750</v>
      </c>
      <c r="H1227" s="344">
        <v>9</v>
      </c>
    </row>
    <row r="1228" spans="1:10" hidden="1" x14ac:dyDescent="0.2">
      <c r="A1228" s="27">
        <v>43931</v>
      </c>
      <c r="B1228" s="60">
        <v>1000000</v>
      </c>
      <c r="C1228" s="344" t="s">
        <v>372</v>
      </c>
      <c r="D1228" s="344">
        <v>1946</v>
      </c>
      <c r="F1228" s="1" t="s">
        <v>69</v>
      </c>
      <c r="G1228" s="1">
        <v>450</v>
      </c>
      <c r="H1228" s="344">
        <v>5</v>
      </c>
    </row>
    <row r="1229" spans="1:10" hidden="1" x14ac:dyDescent="0.2">
      <c r="A1229" s="27">
        <v>43931</v>
      </c>
      <c r="B1229" s="60">
        <v>10000000</v>
      </c>
      <c r="C1229" s="344" t="s">
        <v>372</v>
      </c>
      <c r="D1229" s="344">
        <v>1946</v>
      </c>
      <c r="F1229" s="1" t="s">
        <v>69</v>
      </c>
      <c r="G1229" s="1">
        <v>950</v>
      </c>
      <c r="H1229" s="344">
        <v>2</v>
      </c>
    </row>
    <row r="1230" spans="1:10" hidden="1" x14ac:dyDescent="0.2">
      <c r="A1230" s="27">
        <v>43931</v>
      </c>
      <c r="B1230" s="60">
        <v>100000000</v>
      </c>
      <c r="C1230" s="344" t="s">
        <v>372</v>
      </c>
      <c r="D1230" s="344">
        <v>1946</v>
      </c>
      <c r="F1230" s="1" t="s">
        <v>395</v>
      </c>
      <c r="G1230" s="1">
        <v>1050</v>
      </c>
      <c r="H1230" s="344">
        <v>5</v>
      </c>
    </row>
    <row r="1231" spans="1:10" hidden="1" x14ac:dyDescent="0.2">
      <c r="A1231" s="27">
        <v>43931</v>
      </c>
      <c r="B1231" s="60">
        <v>1000000000</v>
      </c>
      <c r="C1231" s="1" t="s">
        <v>372</v>
      </c>
      <c r="D1231" s="344">
        <v>1946</v>
      </c>
      <c r="F1231" s="1" t="s">
        <v>69</v>
      </c>
      <c r="G1231" s="1">
        <v>1000</v>
      </c>
      <c r="H1231" s="344">
        <v>1</v>
      </c>
    </row>
    <row r="1232" spans="1:10" hidden="1" x14ac:dyDescent="0.2">
      <c r="A1232" s="27">
        <v>43936</v>
      </c>
      <c r="C1232" s="595" t="s">
        <v>583</v>
      </c>
      <c r="D1232" s="1" t="s">
        <v>533</v>
      </c>
      <c r="E1232" s="1" t="s">
        <v>1836</v>
      </c>
      <c r="F1232" s="1" t="s">
        <v>397</v>
      </c>
      <c r="G1232" s="1">
        <v>1200</v>
      </c>
      <c r="H1232" s="345">
        <v>1</v>
      </c>
    </row>
    <row r="1233" spans="1:8" hidden="1" x14ac:dyDescent="0.2">
      <c r="A1233" s="27">
        <v>43937</v>
      </c>
      <c r="C1233" s="595" t="s">
        <v>583</v>
      </c>
      <c r="D1233" s="1" t="s">
        <v>533</v>
      </c>
      <c r="E1233" s="1" t="s">
        <v>1842</v>
      </c>
      <c r="F1233" s="1" t="s">
        <v>62</v>
      </c>
      <c r="G1233" s="1">
        <v>100</v>
      </c>
      <c r="H1233" s="350">
        <v>1</v>
      </c>
    </row>
    <row r="1234" spans="1:8" hidden="1" x14ac:dyDescent="0.2">
      <c r="A1234" s="27">
        <v>43938</v>
      </c>
      <c r="C1234" s="595" t="s">
        <v>583</v>
      </c>
      <c r="D1234" s="1">
        <v>1985</v>
      </c>
      <c r="E1234" s="1" t="s">
        <v>1843</v>
      </c>
      <c r="F1234" s="1" t="s">
        <v>64</v>
      </c>
      <c r="G1234" s="1">
        <v>9150</v>
      </c>
      <c r="H1234" s="350">
        <v>1</v>
      </c>
    </row>
    <row r="1235" spans="1:8" hidden="1" x14ac:dyDescent="0.2">
      <c r="A1235" s="27">
        <v>43940</v>
      </c>
      <c r="C1235" s="595" t="s">
        <v>583</v>
      </c>
      <c r="D1235" s="1" t="s">
        <v>533</v>
      </c>
      <c r="E1235" s="1" t="s">
        <v>1844</v>
      </c>
      <c r="F1235" s="1" t="s">
        <v>1780</v>
      </c>
      <c r="G1235" s="1">
        <v>18050</v>
      </c>
      <c r="H1235" s="350">
        <v>1</v>
      </c>
    </row>
    <row r="1236" spans="1:8" hidden="1" x14ac:dyDescent="0.2">
      <c r="A1236" s="27">
        <v>43947</v>
      </c>
      <c r="C1236" s="595" t="s">
        <v>583</v>
      </c>
      <c r="D1236" s="351">
        <v>1974</v>
      </c>
      <c r="E1236" s="11" t="s">
        <v>1659</v>
      </c>
      <c r="F1236" s="11" t="s">
        <v>65</v>
      </c>
      <c r="G1236" s="351">
        <v>11000</v>
      </c>
      <c r="H1236" s="351">
        <v>7</v>
      </c>
    </row>
    <row r="1237" spans="1:8" hidden="1" x14ac:dyDescent="0.2">
      <c r="A1237" s="27">
        <v>43947</v>
      </c>
      <c r="C1237" s="595" t="s">
        <v>583</v>
      </c>
      <c r="D1237" s="351">
        <v>1974</v>
      </c>
      <c r="E1237" s="11" t="s">
        <v>1660</v>
      </c>
      <c r="F1237" s="11" t="s">
        <v>65</v>
      </c>
      <c r="G1237" s="351">
        <v>8000</v>
      </c>
      <c r="H1237" s="351">
        <v>7</v>
      </c>
    </row>
    <row r="1238" spans="1:8" hidden="1" x14ac:dyDescent="0.2">
      <c r="A1238" s="27">
        <v>43947</v>
      </c>
      <c r="C1238" s="595" t="s">
        <v>583</v>
      </c>
      <c r="D1238" s="351">
        <v>1987</v>
      </c>
      <c r="E1238" s="11" t="s">
        <v>1664</v>
      </c>
      <c r="F1238" s="11" t="s">
        <v>62</v>
      </c>
      <c r="G1238" s="351">
        <v>2000</v>
      </c>
      <c r="H1238" s="351">
        <v>7</v>
      </c>
    </row>
    <row r="1239" spans="1:8" hidden="1" x14ac:dyDescent="0.2">
      <c r="A1239" s="27">
        <v>43947</v>
      </c>
      <c r="C1239" s="595" t="s">
        <v>583</v>
      </c>
      <c r="D1239" s="351">
        <v>1988</v>
      </c>
      <c r="E1239" s="11" t="s">
        <v>1666</v>
      </c>
      <c r="F1239" s="11" t="s">
        <v>62</v>
      </c>
      <c r="G1239" s="351">
        <v>2000</v>
      </c>
      <c r="H1239" s="351">
        <v>7</v>
      </c>
    </row>
    <row r="1240" spans="1:8" hidden="1" x14ac:dyDescent="0.2">
      <c r="A1240" s="27">
        <v>43947</v>
      </c>
      <c r="C1240" s="595" t="s">
        <v>583</v>
      </c>
      <c r="D1240" s="351">
        <v>1988</v>
      </c>
      <c r="E1240" s="11" t="s">
        <v>1667</v>
      </c>
      <c r="F1240" s="11" t="s">
        <v>69</v>
      </c>
      <c r="G1240" s="351">
        <v>2500</v>
      </c>
      <c r="H1240" s="351">
        <v>7</v>
      </c>
    </row>
    <row r="1241" spans="1:8" hidden="1" x14ac:dyDescent="0.2">
      <c r="A1241" s="27">
        <v>43947</v>
      </c>
      <c r="C1241" s="595" t="s">
        <v>583</v>
      </c>
      <c r="D1241" s="351">
        <v>1986</v>
      </c>
      <c r="E1241" s="11" t="s">
        <v>1668</v>
      </c>
      <c r="F1241" s="11" t="s">
        <v>69</v>
      </c>
      <c r="G1241" s="351">
        <v>3000</v>
      </c>
      <c r="H1241" s="351">
        <v>7</v>
      </c>
    </row>
    <row r="1242" spans="1:8" hidden="1" x14ac:dyDescent="0.2">
      <c r="A1242" s="27">
        <v>43947</v>
      </c>
      <c r="C1242" s="595" t="s">
        <v>583</v>
      </c>
      <c r="D1242" s="351">
        <v>1985</v>
      </c>
      <c r="E1242" s="11" t="s">
        <v>1669</v>
      </c>
      <c r="F1242" s="11" t="s">
        <v>65</v>
      </c>
      <c r="G1242" s="351">
        <v>4400</v>
      </c>
      <c r="H1242" s="351">
        <v>7</v>
      </c>
    </row>
    <row r="1243" spans="1:8" hidden="1" x14ac:dyDescent="0.2">
      <c r="A1243" s="27">
        <v>43947</v>
      </c>
      <c r="C1243" s="595" t="s">
        <v>583</v>
      </c>
      <c r="D1243" s="351">
        <v>1987</v>
      </c>
      <c r="E1243" s="11" t="s">
        <v>1675</v>
      </c>
      <c r="F1243" s="11" t="s">
        <v>62</v>
      </c>
      <c r="G1243" s="351">
        <v>2000</v>
      </c>
      <c r="H1243" s="351">
        <v>7</v>
      </c>
    </row>
    <row r="1244" spans="1:8" hidden="1" x14ac:dyDescent="0.2">
      <c r="A1244" s="27">
        <v>43953</v>
      </c>
      <c r="B1244" s="60">
        <v>5</v>
      </c>
      <c r="C1244" s="11" t="s">
        <v>362</v>
      </c>
      <c r="D1244" s="1">
        <v>1848</v>
      </c>
      <c r="E1244" s="11" t="s">
        <v>368</v>
      </c>
      <c r="F1244" s="11" t="s">
        <v>62</v>
      </c>
      <c r="G1244" s="1">
        <v>5100</v>
      </c>
      <c r="H1244" s="357">
        <v>7</v>
      </c>
    </row>
    <row r="1245" spans="1:8" hidden="1" x14ac:dyDescent="0.2">
      <c r="A1245" s="27">
        <v>43958</v>
      </c>
      <c r="B1245" s="60">
        <v>10</v>
      </c>
      <c r="C1245" s="1" t="s">
        <v>371</v>
      </c>
      <c r="D1245" s="1">
        <v>1936</v>
      </c>
      <c r="F1245" s="1" t="s">
        <v>69</v>
      </c>
      <c r="G1245" s="1">
        <v>750</v>
      </c>
      <c r="H1245" s="367">
        <v>12</v>
      </c>
    </row>
    <row r="1246" spans="1:8" hidden="1" x14ac:dyDescent="0.2">
      <c r="A1246" s="27">
        <v>43958</v>
      </c>
      <c r="B1246" s="60">
        <v>20</v>
      </c>
      <c r="C1246" s="1" t="s">
        <v>371</v>
      </c>
      <c r="D1246" s="1">
        <v>1930</v>
      </c>
      <c r="F1246" s="1" t="s">
        <v>67</v>
      </c>
      <c r="G1246" s="1">
        <v>900</v>
      </c>
      <c r="H1246" s="367">
        <v>10</v>
      </c>
    </row>
    <row r="1247" spans="1:8" hidden="1" x14ac:dyDescent="0.2">
      <c r="A1247" s="27">
        <v>43958</v>
      </c>
      <c r="B1247" s="60">
        <v>50</v>
      </c>
      <c r="C1247" s="1" t="s">
        <v>371</v>
      </c>
      <c r="D1247" s="1">
        <v>1932</v>
      </c>
      <c r="F1247" s="1" t="s">
        <v>62</v>
      </c>
      <c r="G1247" s="1">
        <v>450</v>
      </c>
      <c r="H1247" s="367">
        <v>0</v>
      </c>
    </row>
    <row r="1248" spans="1:8" hidden="1" x14ac:dyDescent="0.2">
      <c r="A1248" s="27">
        <v>43958</v>
      </c>
      <c r="B1248" s="60">
        <v>1000</v>
      </c>
      <c r="C1248" s="1" t="s">
        <v>371</v>
      </c>
      <c r="D1248" s="1">
        <v>1945</v>
      </c>
      <c r="E1248" s="11" t="s">
        <v>387</v>
      </c>
      <c r="F1248" s="1" t="s">
        <v>69</v>
      </c>
      <c r="G1248" s="1">
        <v>700</v>
      </c>
      <c r="H1248" s="367">
        <v>4</v>
      </c>
    </row>
    <row r="1249" spans="1:8" hidden="1" x14ac:dyDescent="0.2">
      <c r="A1249" s="27">
        <v>43963</v>
      </c>
      <c r="B1249" s="60" t="s">
        <v>1867</v>
      </c>
      <c r="C1249" s="1" t="s">
        <v>369</v>
      </c>
      <c r="D1249" s="1" t="s">
        <v>533</v>
      </c>
      <c r="E1249" s="1" t="s">
        <v>1869</v>
      </c>
      <c r="F1249" s="1" t="s">
        <v>1868</v>
      </c>
      <c r="G1249" s="1">
        <v>1800</v>
      </c>
      <c r="H1249" s="367">
        <v>0</v>
      </c>
    </row>
    <row r="1250" spans="1:8" hidden="1" x14ac:dyDescent="0.2">
      <c r="A1250" s="27">
        <v>43963</v>
      </c>
      <c r="B1250" s="60">
        <v>100</v>
      </c>
      <c r="C1250" s="1" t="s">
        <v>371</v>
      </c>
      <c r="D1250" s="1">
        <v>1945</v>
      </c>
      <c r="F1250" s="1" t="s">
        <v>62</v>
      </c>
      <c r="G1250" s="1">
        <v>650</v>
      </c>
      <c r="H1250" s="371">
        <v>5</v>
      </c>
    </row>
    <row r="1251" spans="1:8" hidden="1" x14ac:dyDescent="0.2">
      <c r="A1251" s="27">
        <v>43964</v>
      </c>
      <c r="B1251" s="60">
        <v>10</v>
      </c>
      <c r="C1251" s="1" t="s">
        <v>362</v>
      </c>
      <c r="D1251" s="1">
        <v>1962</v>
      </c>
      <c r="F1251" s="1" t="s">
        <v>62</v>
      </c>
      <c r="G1251" s="1">
        <v>500</v>
      </c>
      <c r="H1251" s="371">
        <v>5</v>
      </c>
    </row>
    <row r="1252" spans="1:8" hidden="1" x14ac:dyDescent="0.2">
      <c r="A1252" s="27">
        <v>43964</v>
      </c>
      <c r="B1252" s="60">
        <v>50</v>
      </c>
      <c r="C1252" s="1" t="s">
        <v>362</v>
      </c>
      <c r="D1252" s="1">
        <v>1983</v>
      </c>
      <c r="F1252" s="1" t="s">
        <v>69</v>
      </c>
      <c r="G1252" s="1">
        <v>700</v>
      </c>
      <c r="H1252" s="371">
        <v>5</v>
      </c>
    </row>
    <row r="1253" spans="1:8" hidden="1" x14ac:dyDescent="0.2">
      <c r="A1253" s="27">
        <v>43964</v>
      </c>
      <c r="B1253" s="60">
        <v>1000</v>
      </c>
      <c r="C1253" s="1" t="s">
        <v>362</v>
      </c>
      <c r="D1253" s="1">
        <v>1983</v>
      </c>
      <c r="E1253" s="369" t="s">
        <v>863</v>
      </c>
      <c r="F1253" s="1" t="s">
        <v>65</v>
      </c>
      <c r="G1253" s="1">
        <v>6000</v>
      </c>
      <c r="H1253" s="371">
        <v>13</v>
      </c>
    </row>
    <row r="1254" spans="1:8" hidden="1" x14ac:dyDescent="0.2">
      <c r="A1254" s="27">
        <v>43965</v>
      </c>
      <c r="B1254" s="60">
        <v>10</v>
      </c>
      <c r="C1254" s="1" t="s">
        <v>362</v>
      </c>
      <c r="D1254" s="1">
        <v>1962</v>
      </c>
      <c r="F1254" s="1" t="s">
        <v>62</v>
      </c>
      <c r="G1254" s="1">
        <v>500</v>
      </c>
      <c r="H1254" s="371">
        <v>0</v>
      </c>
    </row>
    <row r="1255" spans="1:8" hidden="1" x14ac:dyDescent="0.2">
      <c r="A1255" s="27">
        <v>43965</v>
      </c>
      <c r="B1255" s="60">
        <v>10</v>
      </c>
      <c r="C1255" s="1" t="s">
        <v>362</v>
      </c>
      <c r="D1255" s="1">
        <v>1969</v>
      </c>
      <c r="F1255" s="1" t="s">
        <v>67</v>
      </c>
      <c r="G1255" s="1">
        <v>150</v>
      </c>
      <c r="H1255" s="371">
        <v>4</v>
      </c>
    </row>
    <row r="1256" spans="1:8" hidden="1" x14ac:dyDescent="0.2">
      <c r="A1256" s="27">
        <v>43965</v>
      </c>
      <c r="B1256" s="60">
        <v>20</v>
      </c>
      <c r="C1256" s="1" t="s">
        <v>362</v>
      </c>
      <c r="D1256" s="1">
        <v>1975</v>
      </c>
      <c r="F1256" s="1" t="s">
        <v>62</v>
      </c>
      <c r="G1256" s="1">
        <v>1000</v>
      </c>
      <c r="H1256" s="371">
        <v>13</v>
      </c>
    </row>
    <row r="1257" spans="1:8" hidden="1" x14ac:dyDescent="0.2">
      <c r="A1257" s="27">
        <v>43965</v>
      </c>
      <c r="B1257" s="60">
        <v>100</v>
      </c>
      <c r="C1257" s="1" t="s">
        <v>362</v>
      </c>
      <c r="D1257" s="1">
        <v>1989</v>
      </c>
      <c r="F1257" s="1" t="s">
        <v>62</v>
      </c>
      <c r="G1257" s="1">
        <v>400</v>
      </c>
      <c r="H1257" s="372">
        <v>5</v>
      </c>
    </row>
    <row r="1258" spans="1:8" hidden="1" x14ac:dyDescent="0.2">
      <c r="A1258" s="27">
        <v>43965</v>
      </c>
      <c r="B1258" s="60">
        <v>100</v>
      </c>
      <c r="C1258" s="1" t="s">
        <v>362</v>
      </c>
      <c r="D1258" s="1">
        <v>1980</v>
      </c>
      <c r="F1258" s="1" t="s">
        <v>191</v>
      </c>
      <c r="G1258" s="1">
        <v>700</v>
      </c>
      <c r="H1258" s="372">
        <v>3</v>
      </c>
    </row>
    <row r="1259" spans="1:8" hidden="1" x14ac:dyDescent="0.2">
      <c r="A1259" s="27">
        <v>43965</v>
      </c>
      <c r="B1259" s="60">
        <v>500</v>
      </c>
      <c r="C1259" s="1" t="s">
        <v>362</v>
      </c>
      <c r="D1259" s="1">
        <v>1980</v>
      </c>
      <c r="F1259" s="1" t="s">
        <v>62</v>
      </c>
      <c r="G1259" s="1">
        <v>2400</v>
      </c>
      <c r="H1259" s="372">
        <v>3</v>
      </c>
    </row>
    <row r="1260" spans="1:8" hidden="1" x14ac:dyDescent="0.2">
      <c r="A1260" s="27">
        <v>43966</v>
      </c>
      <c r="B1260" s="60">
        <v>200</v>
      </c>
      <c r="C1260" s="1" t="s">
        <v>362</v>
      </c>
      <c r="D1260" s="1">
        <v>2006</v>
      </c>
      <c r="F1260" s="1" t="s">
        <v>64</v>
      </c>
      <c r="G1260" s="1">
        <v>1100</v>
      </c>
      <c r="H1260" s="375">
        <v>25</v>
      </c>
    </row>
    <row r="1261" spans="1:8" hidden="1" x14ac:dyDescent="0.2">
      <c r="A1261" s="27">
        <v>43968</v>
      </c>
      <c r="B1261" s="60">
        <v>20</v>
      </c>
      <c r="C1261" s="1" t="s">
        <v>369</v>
      </c>
      <c r="D1261" s="1">
        <v>1920</v>
      </c>
      <c r="F1261" s="1" t="s">
        <v>67</v>
      </c>
      <c r="G1261" s="1">
        <v>500</v>
      </c>
      <c r="H1261" s="377">
        <v>6</v>
      </c>
    </row>
    <row r="1262" spans="1:8" hidden="1" x14ac:dyDescent="0.2">
      <c r="A1262" s="27">
        <v>43968</v>
      </c>
      <c r="B1262" s="60">
        <v>1</v>
      </c>
      <c r="C1262" s="1" t="s">
        <v>371</v>
      </c>
      <c r="D1262" s="1">
        <v>1944</v>
      </c>
      <c r="E1262" s="10" t="s">
        <v>951</v>
      </c>
      <c r="F1262" s="1" t="s">
        <v>365</v>
      </c>
      <c r="G1262" s="1">
        <v>250</v>
      </c>
      <c r="H1262" s="377">
        <v>8.5</v>
      </c>
    </row>
    <row r="1263" spans="1:8" hidden="1" x14ac:dyDescent="0.2">
      <c r="A1263" s="27">
        <v>43968</v>
      </c>
      <c r="B1263" s="60">
        <v>2</v>
      </c>
      <c r="C1263" s="1" t="s">
        <v>371</v>
      </c>
      <c r="D1263" s="1">
        <v>1944</v>
      </c>
      <c r="F1263" s="1" t="s">
        <v>67</v>
      </c>
      <c r="G1263" s="1">
        <v>300</v>
      </c>
      <c r="H1263" s="377">
        <v>4</v>
      </c>
    </row>
    <row r="1264" spans="1:8" hidden="1" x14ac:dyDescent="0.2">
      <c r="A1264" s="27">
        <v>43968</v>
      </c>
      <c r="B1264" s="60">
        <v>5</v>
      </c>
      <c r="C1264" s="1" t="s">
        <v>371</v>
      </c>
      <c r="D1264" s="1">
        <v>1944</v>
      </c>
      <c r="F1264" s="1" t="s">
        <v>69</v>
      </c>
      <c r="G1264" s="1">
        <v>700</v>
      </c>
      <c r="H1264" s="377">
        <v>0</v>
      </c>
    </row>
    <row r="1265" spans="1:8" hidden="1" x14ac:dyDescent="0.2">
      <c r="A1265" s="27">
        <v>43968</v>
      </c>
      <c r="B1265" s="60">
        <v>20</v>
      </c>
      <c r="C1265" s="1" t="s">
        <v>371</v>
      </c>
      <c r="D1265" s="1">
        <v>1941</v>
      </c>
      <c r="F1265" s="1" t="s">
        <v>69</v>
      </c>
      <c r="G1265" s="1">
        <v>950</v>
      </c>
      <c r="H1265" s="377">
        <v>6</v>
      </c>
    </row>
    <row r="1266" spans="1:8" hidden="1" x14ac:dyDescent="0.2">
      <c r="A1266" s="27">
        <v>43973</v>
      </c>
      <c r="B1266" s="60">
        <v>50</v>
      </c>
      <c r="C1266" s="1" t="s">
        <v>371</v>
      </c>
      <c r="D1266" s="1">
        <v>1945</v>
      </c>
      <c r="F1266" s="1" t="s">
        <v>67</v>
      </c>
      <c r="G1266" s="1">
        <v>700</v>
      </c>
      <c r="H1266" s="386">
        <v>4</v>
      </c>
    </row>
    <row r="1267" spans="1:8" hidden="1" x14ac:dyDescent="0.2">
      <c r="A1267" s="27">
        <v>43973</v>
      </c>
      <c r="B1267" s="60">
        <v>500</v>
      </c>
      <c r="C1267" s="1" t="s">
        <v>371</v>
      </c>
      <c r="D1267" s="1">
        <v>1945</v>
      </c>
      <c r="E1267" s="386" t="s">
        <v>1479</v>
      </c>
      <c r="F1267" s="1" t="s">
        <v>191</v>
      </c>
      <c r="G1267" s="1">
        <v>700</v>
      </c>
      <c r="H1267" s="386">
        <v>10</v>
      </c>
    </row>
    <row r="1268" spans="1:8" hidden="1" x14ac:dyDescent="0.2">
      <c r="A1268" s="27">
        <v>43973</v>
      </c>
      <c r="B1268" s="60">
        <v>10000000</v>
      </c>
      <c r="C1268" s="1" t="s">
        <v>371</v>
      </c>
      <c r="D1268" s="1">
        <v>1945</v>
      </c>
      <c r="F1268" s="1" t="s">
        <v>191</v>
      </c>
      <c r="G1268" s="1">
        <v>400</v>
      </c>
      <c r="H1268" s="387">
        <v>3</v>
      </c>
    </row>
    <row r="1269" spans="1:8" hidden="1" x14ac:dyDescent="0.2">
      <c r="A1269" s="27">
        <v>43973</v>
      </c>
      <c r="B1269" s="60">
        <v>100000000</v>
      </c>
      <c r="C1269" s="1" t="s">
        <v>371</v>
      </c>
      <c r="D1269" s="1">
        <v>1946</v>
      </c>
      <c r="F1269" s="1" t="s">
        <v>191</v>
      </c>
      <c r="G1269" s="1">
        <v>500</v>
      </c>
      <c r="H1269" s="387">
        <v>3.5</v>
      </c>
    </row>
    <row r="1270" spans="1:8" hidden="1" x14ac:dyDescent="0.2">
      <c r="A1270" s="27">
        <v>43973</v>
      </c>
      <c r="B1270" s="60">
        <v>1000000000</v>
      </c>
      <c r="C1270" s="1" t="s">
        <v>371</v>
      </c>
      <c r="D1270" s="1">
        <v>1946</v>
      </c>
      <c r="F1270" s="1" t="s">
        <v>69</v>
      </c>
      <c r="G1270" s="1">
        <v>300</v>
      </c>
      <c r="H1270" s="387">
        <v>3</v>
      </c>
    </row>
    <row r="1271" spans="1:8" hidden="1" x14ac:dyDescent="0.2">
      <c r="A1271" s="27">
        <v>43973</v>
      </c>
      <c r="B1271" s="60">
        <v>10</v>
      </c>
      <c r="C1271" s="1" t="s">
        <v>362</v>
      </c>
      <c r="D1271" s="1">
        <v>1962</v>
      </c>
      <c r="F1271" s="1" t="s">
        <v>67</v>
      </c>
      <c r="G1271" s="1">
        <v>300</v>
      </c>
      <c r="H1271" s="387">
        <v>0</v>
      </c>
    </row>
    <row r="1272" spans="1:8" hidden="1" x14ac:dyDescent="0.2">
      <c r="A1272" s="27">
        <v>43973</v>
      </c>
      <c r="B1272" s="60">
        <v>10</v>
      </c>
      <c r="C1272" s="1" t="s">
        <v>362</v>
      </c>
      <c r="D1272" s="1">
        <v>1969</v>
      </c>
      <c r="F1272" s="1" t="s">
        <v>67</v>
      </c>
      <c r="G1272" s="1">
        <v>170</v>
      </c>
      <c r="H1272" s="387">
        <v>0</v>
      </c>
    </row>
    <row r="1273" spans="1:8" hidden="1" x14ac:dyDescent="0.2">
      <c r="A1273" s="27">
        <v>43975</v>
      </c>
      <c r="B1273" s="60">
        <v>20</v>
      </c>
      <c r="C1273" s="1" t="s">
        <v>362</v>
      </c>
      <c r="D1273" s="1">
        <v>1980</v>
      </c>
      <c r="F1273" s="1" t="s">
        <v>395</v>
      </c>
      <c r="G1273" s="1">
        <v>1300</v>
      </c>
      <c r="H1273" s="388">
        <v>0</v>
      </c>
    </row>
    <row r="1274" spans="1:8" hidden="1" x14ac:dyDescent="0.2">
      <c r="A1274" s="27">
        <v>43975</v>
      </c>
      <c r="B1274" s="60">
        <v>20</v>
      </c>
      <c r="C1274" s="1" t="s">
        <v>362</v>
      </c>
      <c r="D1274" s="1">
        <v>1980</v>
      </c>
      <c r="F1274" s="1" t="s">
        <v>65</v>
      </c>
      <c r="G1274" s="1">
        <v>1700</v>
      </c>
      <c r="H1274" s="388">
        <v>0</v>
      </c>
    </row>
    <row r="1275" spans="1:8" hidden="1" x14ac:dyDescent="0.2">
      <c r="A1275" s="27">
        <v>43976</v>
      </c>
      <c r="B1275" s="60">
        <v>20</v>
      </c>
      <c r="C1275" s="595" t="s">
        <v>583</v>
      </c>
      <c r="D1275" s="1">
        <v>1920</v>
      </c>
      <c r="E1275" s="1" t="s">
        <v>2339</v>
      </c>
      <c r="F1275" s="1" t="s">
        <v>69</v>
      </c>
      <c r="G1275" s="1">
        <v>1450</v>
      </c>
      <c r="H1275" s="391">
        <v>9</v>
      </c>
    </row>
    <row r="1276" spans="1:8" hidden="1" x14ac:dyDescent="0.2">
      <c r="A1276" s="27">
        <v>43978</v>
      </c>
      <c r="B1276" s="60">
        <v>5</v>
      </c>
      <c r="C1276" s="1" t="s">
        <v>362</v>
      </c>
      <c r="D1276" s="1">
        <v>1848</v>
      </c>
      <c r="E1276" s="1" t="s">
        <v>2008</v>
      </c>
      <c r="F1276" s="1" t="s">
        <v>67</v>
      </c>
      <c r="G1276" s="1">
        <v>2500</v>
      </c>
      <c r="H1276" s="392">
        <v>6</v>
      </c>
    </row>
    <row r="1277" spans="1:8" hidden="1" x14ac:dyDescent="0.2">
      <c r="A1277" s="27">
        <v>43978</v>
      </c>
      <c r="B1277" s="60">
        <v>20</v>
      </c>
      <c r="C1277" s="1" t="s">
        <v>375</v>
      </c>
      <c r="D1277" s="1">
        <v>1920</v>
      </c>
      <c r="F1277" s="1" t="s">
        <v>62</v>
      </c>
      <c r="G1277" s="1">
        <v>900</v>
      </c>
      <c r="H1277" s="392">
        <v>1</v>
      </c>
    </row>
    <row r="1278" spans="1:8" hidden="1" x14ac:dyDescent="0.2">
      <c r="A1278" s="27">
        <v>43978</v>
      </c>
      <c r="B1278" s="60">
        <v>100000</v>
      </c>
      <c r="C1278" s="1" t="s">
        <v>371</v>
      </c>
      <c r="D1278" s="1">
        <v>1945</v>
      </c>
      <c r="F1278" s="1" t="s">
        <v>69</v>
      </c>
      <c r="G1278" s="1">
        <v>600</v>
      </c>
      <c r="H1278" s="392">
        <v>6</v>
      </c>
    </row>
    <row r="1279" spans="1:8" hidden="1" x14ac:dyDescent="0.2">
      <c r="A1279" s="27">
        <v>43983</v>
      </c>
      <c r="B1279" s="60" t="s">
        <v>1874</v>
      </c>
      <c r="C1279" s="1" t="s">
        <v>369</v>
      </c>
      <c r="D1279" s="1" t="s">
        <v>533</v>
      </c>
      <c r="E1279" s="1" t="s">
        <v>1869</v>
      </c>
      <c r="F1279" s="1" t="s">
        <v>83</v>
      </c>
      <c r="G1279" s="1">
        <v>1450</v>
      </c>
      <c r="H1279" s="394">
        <v>1</v>
      </c>
    </row>
    <row r="1280" spans="1:8" hidden="1" x14ac:dyDescent="0.2">
      <c r="A1280" s="27">
        <v>43988</v>
      </c>
      <c r="B1280" s="60">
        <v>1</v>
      </c>
      <c r="C1280" s="1" t="s">
        <v>369</v>
      </c>
      <c r="D1280" s="1">
        <v>1916</v>
      </c>
      <c r="E1280" s="395" t="s">
        <v>909</v>
      </c>
      <c r="F1280" s="1" t="s">
        <v>69</v>
      </c>
      <c r="G1280" s="1">
        <v>800</v>
      </c>
      <c r="H1280" s="395">
        <v>1</v>
      </c>
    </row>
    <row r="1281" spans="1:44" hidden="1" x14ac:dyDescent="0.2">
      <c r="A1281" s="27">
        <v>43988</v>
      </c>
      <c r="B1281" s="60">
        <v>2</v>
      </c>
      <c r="C1281" s="1" t="s">
        <v>369</v>
      </c>
      <c r="D1281" s="1">
        <v>1917</v>
      </c>
      <c r="E1281" s="395" t="s">
        <v>573</v>
      </c>
      <c r="F1281" s="1" t="s">
        <v>395</v>
      </c>
      <c r="G1281" s="1">
        <v>950</v>
      </c>
      <c r="H1281" s="395">
        <v>1</v>
      </c>
    </row>
    <row r="1282" spans="1:44" hidden="1" x14ac:dyDescent="0.2">
      <c r="A1282" s="27">
        <v>43988</v>
      </c>
      <c r="B1282" s="60">
        <v>100</v>
      </c>
      <c r="C1282" s="1" t="s">
        <v>362</v>
      </c>
      <c r="D1282" s="1">
        <v>1949</v>
      </c>
      <c r="F1282" s="1" t="s">
        <v>67</v>
      </c>
      <c r="G1282" s="1">
        <v>1200</v>
      </c>
      <c r="H1282" s="395">
        <v>11</v>
      </c>
    </row>
    <row r="1283" spans="1:44" hidden="1" x14ac:dyDescent="0.2">
      <c r="A1283" s="27">
        <v>43989</v>
      </c>
      <c r="B1283" s="60">
        <v>50000</v>
      </c>
      <c r="C1283" s="1" t="s">
        <v>374</v>
      </c>
      <c r="D1283" s="1">
        <v>1946</v>
      </c>
      <c r="E1283" s="42" t="s">
        <v>800</v>
      </c>
      <c r="F1283" s="1" t="s">
        <v>64</v>
      </c>
      <c r="G1283" s="1">
        <v>1050</v>
      </c>
      <c r="H1283" s="396">
        <v>1</v>
      </c>
    </row>
    <row r="1284" spans="1:44" hidden="1" x14ac:dyDescent="0.2">
      <c r="A1284" s="27">
        <v>43989</v>
      </c>
      <c r="B1284" s="60">
        <v>50</v>
      </c>
      <c r="C1284" s="1" t="s">
        <v>371</v>
      </c>
      <c r="D1284" s="1">
        <v>1944</v>
      </c>
      <c r="E1284" s="53" t="s">
        <v>1330</v>
      </c>
      <c r="F1284" s="1" t="s">
        <v>83</v>
      </c>
      <c r="G1284" s="1">
        <v>2200</v>
      </c>
      <c r="H1284" s="398">
        <v>4</v>
      </c>
    </row>
    <row r="1285" spans="1:44" hidden="1" x14ac:dyDescent="0.2">
      <c r="A1285" s="27">
        <v>43989</v>
      </c>
      <c r="B1285" s="60">
        <v>100</v>
      </c>
      <c r="C1285" s="1" t="s">
        <v>371</v>
      </c>
      <c r="D1285" s="1">
        <v>1944</v>
      </c>
      <c r="E1285" s="11" t="s">
        <v>994</v>
      </c>
      <c r="F1285" s="1" t="s">
        <v>395</v>
      </c>
      <c r="G1285" s="1">
        <v>1200</v>
      </c>
      <c r="H1285" s="398">
        <v>6</v>
      </c>
    </row>
    <row r="1286" spans="1:44" hidden="1" x14ac:dyDescent="0.2">
      <c r="A1286" s="27">
        <v>43989</v>
      </c>
      <c r="B1286" s="60">
        <v>100</v>
      </c>
      <c r="C1286" s="1" t="s">
        <v>371</v>
      </c>
      <c r="D1286" s="1">
        <v>1944</v>
      </c>
      <c r="E1286" s="396" t="s">
        <v>423</v>
      </c>
      <c r="F1286" s="1" t="s">
        <v>69</v>
      </c>
      <c r="G1286" s="1">
        <v>950</v>
      </c>
      <c r="H1286" s="398">
        <v>3</v>
      </c>
    </row>
    <row r="1287" spans="1:44" hidden="1" x14ac:dyDescent="0.2">
      <c r="A1287" s="27">
        <v>43991</v>
      </c>
      <c r="B1287" s="60">
        <v>10</v>
      </c>
      <c r="C1287" s="1" t="s">
        <v>369</v>
      </c>
      <c r="D1287" s="1">
        <v>1904</v>
      </c>
      <c r="F1287" s="1" t="s">
        <v>67</v>
      </c>
      <c r="G1287" s="1">
        <v>2400</v>
      </c>
      <c r="H1287" s="398">
        <v>4</v>
      </c>
    </row>
    <row r="1288" spans="1:44" hidden="1" x14ac:dyDescent="0.2">
      <c r="A1288" s="27">
        <v>43991</v>
      </c>
      <c r="B1288" s="60">
        <v>50</v>
      </c>
      <c r="C1288" s="1" t="s">
        <v>369</v>
      </c>
      <c r="D1288" s="1">
        <v>1914</v>
      </c>
      <c r="E1288" s="1" t="s">
        <v>1480</v>
      </c>
      <c r="F1288" s="1" t="s">
        <v>67</v>
      </c>
      <c r="G1288" s="1">
        <v>950</v>
      </c>
      <c r="H1288" s="398">
        <v>1</v>
      </c>
    </row>
    <row r="1289" spans="1:44" hidden="1" x14ac:dyDescent="0.2">
      <c r="A1289" s="27">
        <v>43991</v>
      </c>
      <c r="B1289" s="60">
        <v>50</v>
      </c>
      <c r="C1289" s="1" t="s">
        <v>371</v>
      </c>
      <c r="D1289" s="1">
        <v>1945</v>
      </c>
      <c r="F1289" s="1" t="s">
        <v>67</v>
      </c>
      <c r="G1289" s="1">
        <v>700</v>
      </c>
      <c r="H1289" s="398">
        <v>1</v>
      </c>
    </row>
    <row r="1290" spans="1:44" hidden="1" x14ac:dyDescent="0.2">
      <c r="A1290" s="27">
        <v>43991</v>
      </c>
      <c r="B1290" s="60">
        <v>2</v>
      </c>
      <c r="C1290" s="1" t="s">
        <v>362</v>
      </c>
      <c r="D1290" s="1">
        <v>1848</v>
      </c>
      <c r="F1290" s="1" t="s">
        <v>67</v>
      </c>
      <c r="G1290" s="1">
        <v>4500</v>
      </c>
      <c r="H1290" s="398">
        <v>4</v>
      </c>
    </row>
    <row r="1291" spans="1:44" hidden="1" x14ac:dyDescent="0.2">
      <c r="A1291" s="27">
        <v>43991</v>
      </c>
      <c r="B1291" s="60">
        <v>20</v>
      </c>
      <c r="C1291" s="1" t="s">
        <v>362</v>
      </c>
      <c r="D1291" s="1">
        <v>1975</v>
      </c>
      <c r="F1291" s="1" t="s">
        <v>62</v>
      </c>
      <c r="G1291" s="1">
        <v>1000</v>
      </c>
      <c r="H1291" s="398">
        <v>1</v>
      </c>
    </row>
    <row r="1292" spans="1:44" hidden="1" x14ac:dyDescent="0.2">
      <c r="A1292" s="27">
        <v>43991</v>
      </c>
      <c r="B1292" s="60">
        <v>50</v>
      </c>
      <c r="C1292" s="1" t="s">
        <v>362</v>
      </c>
      <c r="D1292" s="1">
        <v>1983</v>
      </c>
      <c r="F1292" s="1" t="s">
        <v>62</v>
      </c>
      <c r="G1292" s="1">
        <v>600</v>
      </c>
      <c r="H1292" s="398">
        <v>1</v>
      </c>
    </row>
    <row r="1293" spans="1:44" hidden="1" x14ac:dyDescent="0.2">
      <c r="A1293" s="27">
        <v>43992</v>
      </c>
      <c r="B1293" s="60">
        <v>10</v>
      </c>
      <c r="C1293" s="1" t="s">
        <v>362</v>
      </c>
      <c r="D1293" s="1">
        <v>1969</v>
      </c>
      <c r="F1293" s="1" t="s">
        <v>67</v>
      </c>
      <c r="G1293" s="1">
        <v>170</v>
      </c>
      <c r="H1293" s="399">
        <v>1</v>
      </c>
    </row>
    <row r="1294" spans="1:44" hidden="1" x14ac:dyDescent="0.2">
      <c r="A1294" s="27">
        <v>43992</v>
      </c>
      <c r="B1294" s="60">
        <v>20</v>
      </c>
      <c r="C1294" s="1" t="s">
        <v>362</v>
      </c>
      <c r="D1294" s="1">
        <v>1969</v>
      </c>
      <c r="F1294" s="1" t="s">
        <v>62</v>
      </c>
      <c r="G1294" s="1">
        <v>1000</v>
      </c>
      <c r="H1294" s="399">
        <v>7.5</v>
      </c>
    </row>
    <row r="1295" spans="1:44" hidden="1" x14ac:dyDescent="0.2">
      <c r="A1295" s="27">
        <v>43992</v>
      </c>
      <c r="B1295" s="60">
        <v>100</v>
      </c>
      <c r="C1295" s="1" t="s">
        <v>362</v>
      </c>
      <c r="D1295" s="1">
        <v>1995</v>
      </c>
      <c r="F1295" s="1" t="s">
        <v>83</v>
      </c>
      <c r="G1295" s="1">
        <v>400</v>
      </c>
      <c r="H1295" s="399">
        <v>11</v>
      </c>
    </row>
    <row r="1296" spans="1:44" hidden="1" x14ac:dyDescent="0.2">
      <c r="A1296" s="27">
        <v>43996</v>
      </c>
      <c r="B1296" s="60">
        <v>20</v>
      </c>
      <c r="C1296" s="1" t="s">
        <v>371</v>
      </c>
      <c r="D1296" s="1">
        <v>1930</v>
      </c>
      <c r="F1296" s="1" t="s">
        <v>67</v>
      </c>
      <c r="G1296" s="1">
        <v>1800</v>
      </c>
      <c r="H1296" s="403">
        <v>1</v>
      </c>
      <c r="O1296" s="400"/>
      <c r="P1296" s="400"/>
      <c r="Q1296" s="400"/>
      <c r="R1296" s="400"/>
      <c r="S1296" s="400"/>
      <c r="T1296" s="400"/>
      <c r="Z1296" s="400"/>
      <c r="AA1296" s="400"/>
      <c r="AB1296" s="400"/>
      <c r="AC1296" s="400"/>
      <c r="AR1296" s="400"/>
    </row>
    <row r="1297" spans="1:8" hidden="1" x14ac:dyDescent="0.2">
      <c r="A1297" s="27">
        <v>43996</v>
      </c>
      <c r="B1297" s="60">
        <v>20</v>
      </c>
      <c r="C1297" s="1" t="s">
        <v>371</v>
      </c>
      <c r="D1297" s="1">
        <v>1944</v>
      </c>
      <c r="F1297" s="1" t="s">
        <v>69</v>
      </c>
      <c r="G1297" s="1">
        <v>700</v>
      </c>
      <c r="H1297" s="403">
        <v>8</v>
      </c>
    </row>
    <row r="1298" spans="1:8" hidden="1" x14ac:dyDescent="0.2">
      <c r="A1298" s="27">
        <v>43996</v>
      </c>
      <c r="B1298" s="60">
        <v>50</v>
      </c>
      <c r="C1298" s="1" t="s">
        <v>371</v>
      </c>
      <c r="D1298" s="1">
        <v>1945</v>
      </c>
      <c r="F1298" s="1" t="s">
        <v>67</v>
      </c>
      <c r="G1298" s="1">
        <v>700</v>
      </c>
      <c r="H1298" s="403">
        <v>0</v>
      </c>
    </row>
    <row r="1299" spans="1:8" hidden="1" x14ac:dyDescent="0.2">
      <c r="A1299" s="27">
        <v>43996</v>
      </c>
      <c r="B1299" s="60">
        <v>100</v>
      </c>
      <c r="C1299" s="1" t="s">
        <v>371</v>
      </c>
      <c r="D1299" s="1">
        <v>1945</v>
      </c>
      <c r="E1299" s="1" t="s">
        <v>790</v>
      </c>
      <c r="F1299" s="1" t="s">
        <v>67</v>
      </c>
      <c r="G1299" s="1">
        <v>550</v>
      </c>
      <c r="H1299" s="403">
        <v>7</v>
      </c>
    </row>
    <row r="1300" spans="1:8" hidden="1" x14ac:dyDescent="0.2">
      <c r="A1300" s="27">
        <v>43996</v>
      </c>
      <c r="B1300" s="60">
        <v>100000</v>
      </c>
      <c r="C1300" s="1" t="s">
        <v>371</v>
      </c>
      <c r="D1300" s="1">
        <v>1945</v>
      </c>
      <c r="F1300" s="1" t="s">
        <v>62</v>
      </c>
      <c r="G1300" s="1">
        <v>400</v>
      </c>
      <c r="H1300" s="403">
        <v>1</v>
      </c>
    </row>
    <row r="1301" spans="1:8" hidden="1" x14ac:dyDescent="0.2">
      <c r="A1301" s="27">
        <v>43996</v>
      </c>
      <c r="B1301" s="60">
        <v>1000000</v>
      </c>
      <c r="C1301" s="1" t="s">
        <v>371</v>
      </c>
      <c r="D1301" s="1">
        <v>1945</v>
      </c>
      <c r="F1301" s="1" t="s">
        <v>62</v>
      </c>
      <c r="G1301" s="1">
        <v>350</v>
      </c>
      <c r="H1301" s="403">
        <v>1</v>
      </c>
    </row>
    <row r="1302" spans="1:8" hidden="1" x14ac:dyDescent="0.2">
      <c r="A1302" s="27">
        <v>43996</v>
      </c>
      <c r="B1302" s="60">
        <v>10000000</v>
      </c>
      <c r="C1302" s="400" t="s">
        <v>371</v>
      </c>
      <c r="D1302" s="1">
        <v>1945</v>
      </c>
      <c r="F1302" s="1" t="s">
        <v>62</v>
      </c>
      <c r="G1302" s="1">
        <v>350</v>
      </c>
      <c r="H1302" s="403">
        <v>1</v>
      </c>
    </row>
    <row r="1303" spans="1:8" hidden="1" x14ac:dyDescent="0.2">
      <c r="A1303" s="27">
        <v>43996</v>
      </c>
      <c r="B1303" s="60">
        <v>100000000</v>
      </c>
      <c r="C1303" s="400" t="s">
        <v>371</v>
      </c>
      <c r="D1303" s="1">
        <v>1946</v>
      </c>
      <c r="F1303" s="1" t="s">
        <v>69</v>
      </c>
      <c r="G1303" s="1">
        <v>550</v>
      </c>
      <c r="H1303" s="403">
        <v>1</v>
      </c>
    </row>
    <row r="1304" spans="1:8" hidden="1" x14ac:dyDescent="0.2">
      <c r="A1304" s="27">
        <v>43996</v>
      </c>
      <c r="B1304" s="60">
        <v>1000000000</v>
      </c>
      <c r="C1304" s="400" t="s">
        <v>371</v>
      </c>
      <c r="D1304" s="1">
        <v>1946</v>
      </c>
      <c r="F1304" s="1" t="s">
        <v>65</v>
      </c>
      <c r="G1304" s="1">
        <v>500</v>
      </c>
      <c r="H1304" s="403">
        <v>1</v>
      </c>
    </row>
    <row r="1305" spans="1:8" hidden="1" x14ac:dyDescent="0.2">
      <c r="A1305" s="27">
        <v>43996</v>
      </c>
      <c r="B1305" s="60">
        <v>10000</v>
      </c>
      <c r="C1305" s="1" t="s">
        <v>372</v>
      </c>
      <c r="D1305" s="400">
        <v>1946</v>
      </c>
      <c r="F1305" s="1" t="s">
        <v>191</v>
      </c>
      <c r="G1305" s="1">
        <v>500</v>
      </c>
      <c r="H1305" s="403">
        <v>2</v>
      </c>
    </row>
    <row r="1306" spans="1:8" hidden="1" x14ac:dyDescent="0.2">
      <c r="A1306" s="27">
        <v>43996</v>
      </c>
      <c r="B1306" s="60">
        <v>100000</v>
      </c>
      <c r="C1306" s="400" t="s">
        <v>372</v>
      </c>
      <c r="D1306" s="400">
        <v>1946</v>
      </c>
      <c r="F1306" s="1" t="s">
        <v>69</v>
      </c>
      <c r="G1306" s="1">
        <v>1000</v>
      </c>
      <c r="H1306" s="403">
        <v>1</v>
      </c>
    </row>
    <row r="1307" spans="1:8" hidden="1" x14ac:dyDescent="0.2">
      <c r="A1307" s="27">
        <v>43996</v>
      </c>
      <c r="B1307" s="60">
        <v>10000000</v>
      </c>
      <c r="C1307" s="400" t="s">
        <v>372</v>
      </c>
      <c r="D1307" s="400">
        <v>1946</v>
      </c>
      <c r="F1307" s="1" t="s">
        <v>131</v>
      </c>
      <c r="G1307" s="1">
        <v>1150</v>
      </c>
      <c r="H1307" s="403">
        <v>2</v>
      </c>
    </row>
    <row r="1308" spans="1:8" hidden="1" x14ac:dyDescent="0.2">
      <c r="A1308" s="27">
        <v>43996</v>
      </c>
      <c r="B1308" s="60">
        <v>100000000</v>
      </c>
      <c r="C1308" s="400" t="s">
        <v>372</v>
      </c>
      <c r="D1308" s="400">
        <v>1946</v>
      </c>
      <c r="F1308" s="1" t="s">
        <v>395</v>
      </c>
      <c r="G1308" s="1">
        <v>1050</v>
      </c>
      <c r="H1308" s="403">
        <v>2</v>
      </c>
    </row>
    <row r="1309" spans="1:8" hidden="1" x14ac:dyDescent="0.2">
      <c r="A1309" s="27">
        <v>43996</v>
      </c>
      <c r="B1309" s="60">
        <v>1000000000</v>
      </c>
      <c r="C1309" s="400" t="s">
        <v>372</v>
      </c>
      <c r="D1309" s="400">
        <v>1946</v>
      </c>
      <c r="F1309" s="1" t="s">
        <v>191</v>
      </c>
      <c r="G1309" s="1">
        <v>900</v>
      </c>
      <c r="H1309" s="403">
        <v>2</v>
      </c>
    </row>
    <row r="1310" spans="1:8" hidden="1" x14ac:dyDescent="0.2">
      <c r="A1310" s="27">
        <v>44005</v>
      </c>
      <c r="B1310" s="60">
        <v>10000</v>
      </c>
      <c r="C1310" s="1" t="s">
        <v>372</v>
      </c>
      <c r="D1310" s="1">
        <v>1946</v>
      </c>
      <c r="F1310" s="1" t="s">
        <v>62</v>
      </c>
      <c r="G1310" s="1">
        <v>450</v>
      </c>
      <c r="H1310" s="403">
        <v>0</v>
      </c>
    </row>
    <row r="1311" spans="1:8" hidden="1" x14ac:dyDescent="0.2">
      <c r="A1311" s="27">
        <v>44005</v>
      </c>
      <c r="B1311" s="60">
        <v>1000000</v>
      </c>
      <c r="C1311" s="1" t="s">
        <v>372</v>
      </c>
      <c r="D1311" s="1">
        <v>1946</v>
      </c>
      <c r="F1311" s="1" t="s">
        <v>395</v>
      </c>
      <c r="G1311" s="1">
        <v>500</v>
      </c>
      <c r="H1311" s="403">
        <v>1</v>
      </c>
    </row>
    <row r="1312" spans="1:8" hidden="1" x14ac:dyDescent="0.2">
      <c r="A1312" s="27">
        <v>44005</v>
      </c>
      <c r="B1312" s="60">
        <v>10000000</v>
      </c>
      <c r="C1312" s="1" t="s">
        <v>372</v>
      </c>
      <c r="D1312" s="1">
        <v>1946</v>
      </c>
      <c r="F1312" s="1" t="s">
        <v>69</v>
      </c>
      <c r="G1312" s="1">
        <v>950</v>
      </c>
      <c r="H1312" s="403">
        <v>0</v>
      </c>
    </row>
    <row r="1313" spans="1:10" hidden="1" x14ac:dyDescent="0.2">
      <c r="A1313" s="27">
        <v>44005</v>
      </c>
      <c r="B1313" s="60">
        <v>10000</v>
      </c>
      <c r="C1313" s="1" t="s">
        <v>373</v>
      </c>
      <c r="D1313" s="1">
        <v>1946</v>
      </c>
      <c r="F1313" s="1" t="s">
        <v>191</v>
      </c>
      <c r="G1313" s="1">
        <v>450</v>
      </c>
      <c r="H1313" s="403">
        <v>7</v>
      </c>
    </row>
    <row r="1314" spans="1:10" hidden="1" x14ac:dyDescent="0.2">
      <c r="A1314" s="27">
        <v>44005</v>
      </c>
      <c r="B1314" s="60">
        <v>500000</v>
      </c>
      <c r="C1314" s="1" t="s">
        <v>374</v>
      </c>
      <c r="D1314" s="1">
        <v>1946</v>
      </c>
      <c r="F1314" s="1" t="s">
        <v>69</v>
      </c>
      <c r="G1314" s="1">
        <v>400</v>
      </c>
      <c r="H1314" s="403">
        <v>7</v>
      </c>
    </row>
    <row r="1315" spans="1:10" ht="16.5" hidden="1" x14ac:dyDescent="0.25">
      <c r="A1315" s="27">
        <v>44008</v>
      </c>
      <c r="B1315" s="60">
        <v>500</v>
      </c>
      <c r="C1315" s="595" t="s">
        <v>583</v>
      </c>
      <c r="D1315" s="1">
        <v>1991</v>
      </c>
      <c r="E1315" s="1" t="s">
        <v>1899</v>
      </c>
      <c r="F1315" s="1" t="s">
        <v>69</v>
      </c>
      <c r="G1315" s="1">
        <v>350</v>
      </c>
      <c r="H1315" s="404">
        <v>3</v>
      </c>
      <c r="I1315" s="17">
        <v>141990</v>
      </c>
      <c r="J1315" s="427">
        <v>26</v>
      </c>
    </row>
    <row r="1316" spans="1:10" hidden="1" x14ac:dyDescent="0.2">
      <c r="A1316" s="27">
        <v>44021</v>
      </c>
      <c r="B1316" s="60">
        <v>10</v>
      </c>
      <c r="C1316" s="1" t="s">
        <v>362</v>
      </c>
      <c r="D1316" s="1">
        <v>1946</v>
      </c>
      <c r="F1316" s="1" t="s">
        <v>67</v>
      </c>
      <c r="G1316" s="1">
        <v>40000</v>
      </c>
      <c r="H1316" s="405">
        <v>10</v>
      </c>
    </row>
    <row r="1317" spans="1:10" hidden="1" x14ac:dyDescent="0.2">
      <c r="A1317" s="27">
        <v>44021</v>
      </c>
      <c r="B1317" s="60">
        <v>10</v>
      </c>
      <c r="C1317" s="1" t="s">
        <v>362</v>
      </c>
      <c r="D1317" s="1">
        <v>1947</v>
      </c>
      <c r="F1317" s="1" t="s">
        <v>67</v>
      </c>
      <c r="G1317" s="1">
        <v>10000</v>
      </c>
      <c r="H1317" s="405">
        <v>14</v>
      </c>
    </row>
    <row r="1318" spans="1:10" hidden="1" x14ac:dyDescent="0.2">
      <c r="A1318" s="27">
        <v>44028</v>
      </c>
      <c r="B1318" s="60">
        <v>50</v>
      </c>
      <c r="C1318" s="11" t="s">
        <v>382</v>
      </c>
      <c r="D1318" s="406">
        <v>1979</v>
      </c>
      <c r="E1318" s="406" t="s">
        <v>1570</v>
      </c>
      <c r="F1318" s="406" t="s">
        <v>67</v>
      </c>
      <c r="G1318" s="406">
        <v>450</v>
      </c>
      <c r="H1318" s="407">
        <v>2</v>
      </c>
    </row>
    <row r="1319" spans="1:10" hidden="1" x14ac:dyDescent="0.2">
      <c r="A1319" s="27">
        <v>44035</v>
      </c>
      <c r="B1319" s="60">
        <v>1000</v>
      </c>
      <c r="C1319" s="406" t="s">
        <v>362</v>
      </c>
      <c r="D1319" s="406">
        <v>1983</v>
      </c>
      <c r="E1319" s="8" t="s">
        <v>803</v>
      </c>
      <c r="F1319" s="406" t="s">
        <v>67</v>
      </c>
      <c r="G1319" s="406">
        <v>2300</v>
      </c>
      <c r="H1319" s="410">
        <v>2</v>
      </c>
    </row>
    <row r="1320" spans="1:10" hidden="1" x14ac:dyDescent="0.2">
      <c r="A1320" s="27">
        <v>44038</v>
      </c>
      <c r="B1320" s="60">
        <v>50</v>
      </c>
      <c r="C1320" s="11" t="s">
        <v>375</v>
      </c>
      <c r="D1320" s="1">
        <v>1920</v>
      </c>
      <c r="F1320" s="11" t="s">
        <v>67</v>
      </c>
      <c r="G1320" s="1">
        <v>400</v>
      </c>
      <c r="H1320" s="412">
        <v>0</v>
      </c>
    </row>
    <row r="1321" spans="1:10" hidden="1" x14ac:dyDescent="0.2">
      <c r="A1321" s="27">
        <v>44038</v>
      </c>
      <c r="B1321" s="60">
        <v>20</v>
      </c>
      <c r="C1321" s="11" t="s">
        <v>369</v>
      </c>
      <c r="D1321" s="1">
        <v>1920</v>
      </c>
      <c r="E1321" s="11" t="s">
        <v>586</v>
      </c>
      <c r="F1321" s="11" t="s">
        <v>69</v>
      </c>
      <c r="G1321" s="1">
        <v>2400</v>
      </c>
      <c r="H1321" s="412">
        <v>11</v>
      </c>
    </row>
    <row r="1322" spans="1:10" hidden="1" x14ac:dyDescent="0.2">
      <c r="A1322" s="27">
        <v>44038</v>
      </c>
      <c r="B1322" s="60">
        <v>100</v>
      </c>
      <c r="C1322" s="11" t="s">
        <v>369</v>
      </c>
      <c r="D1322" s="1">
        <v>1923</v>
      </c>
      <c r="E1322" s="10" t="s">
        <v>28</v>
      </c>
      <c r="F1322" s="11" t="s">
        <v>69</v>
      </c>
      <c r="G1322" s="1">
        <v>900</v>
      </c>
      <c r="H1322" s="412">
        <v>2.5</v>
      </c>
    </row>
    <row r="1323" spans="1:10" hidden="1" x14ac:dyDescent="0.2">
      <c r="A1323" s="27">
        <v>44038</v>
      </c>
      <c r="B1323" s="60">
        <v>10000000</v>
      </c>
      <c r="C1323" s="11" t="s">
        <v>372</v>
      </c>
      <c r="D1323" s="1">
        <v>1946</v>
      </c>
      <c r="F1323" s="11" t="s">
        <v>69</v>
      </c>
      <c r="G1323" s="1">
        <v>950</v>
      </c>
      <c r="H1323" s="412">
        <v>1</v>
      </c>
    </row>
    <row r="1324" spans="1:10" hidden="1" x14ac:dyDescent="0.2">
      <c r="A1324" s="27">
        <v>44038</v>
      </c>
      <c r="B1324" s="60">
        <v>50</v>
      </c>
      <c r="C1324" s="11" t="s">
        <v>362</v>
      </c>
      <c r="D1324" s="1">
        <v>1980</v>
      </c>
      <c r="F1324" s="11" t="s">
        <v>69</v>
      </c>
      <c r="G1324" s="1">
        <v>1150</v>
      </c>
      <c r="H1324" s="412">
        <v>7</v>
      </c>
    </row>
    <row r="1325" spans="1:10" hidden="1" x14ac:dyDescent="0.2">
      <c r="A1325" s="27">
        <v>44038</v>
      </c>
      <c r="B1325" s="60">
        <v>50</v>
      </c>
      <c r="C1325" s="11" t="s">
        <v>362</v>
      </c>
      <c r="D1325" s="1">
        <v>1986</v>
      </c>
      <c r="F1325" s="11" t="s">
        <v>69</v>
      </c>
      <c r="G1325" s="1">
        <v>750</v>
      </c>
      <c r="H1325" s="412">
        <v>8</v>
      </c>
      <c r="I1325" s="11"/>
    </row>
    <row r="1326" spans="1:10" hidden="1" x14ac:dyDescent="0.2">
      <c r="A1326" s="27">
        <v>44038</v>
      </c>
      <c r="B1326" s="60">
        <v>50</v>
      </c>
      <c r="C1326" s="11" t="s">
        <v>362</v>
      </c>
      <c r="D1326" s="1">
        <v>1975</v>
      </c>
      <c r="F1326" s="11" t="s">
        <v>69</v>
      </c>
      <c r="G1326" s="1">
        <v>2000</v>
      </c>
      <c r="H1326" s="412">
        <v>15</v>
      </c>
      <c r="I1326" s="11"/>
    </row>
    <row r="1327" spans="1:10" hidden="1" x14ac:dyDescent="0.2">
      <c r="A1327" s="27">
        <v>44046</v>
      </c>
      <c r="C1327" s="595" t="s">
        <v>583</v>
      </c>
      <c r="D1327" s="1" t="s">
        <v>533</v>
      </c>
      <c r="F1327" s="1" t="s">
        <v>83</v>
      </c>
      <c r="G1327" s="1">
        <v>850</v>
      </c>
      <c r="H1327" s="413">
        <v>0</v>
      </c>
      <c r="I1327" s="11"/>
    </row>
    <row r="1328" spans="1:10" hidden="1" x14ac:dyDescent="0.2">
      <c r="A1328" s="27">
        <v>44053</v>
      </c>
      <c r="B1328" s="60">
        <v>100</v>
      </c>
      <c r="C1328" s="1" t="s">
        <v>362</v>
      </c>
      <c r="D1328" s="1">
        <v>1960</v>
      </c>
      <c r="F1328" s="11" t="s">
        <v>62</v>
      </c>
      <c r="G1328" s="1">
        <v>1750</v>
      </c>
      <c r="H1328" s="414">
        <v>10</v>
      </c>
      <c r="I1328" s="11"/>
    </row>
    <row r="1329" spans="1:9" hidden="1" x14ac:dyDescent="0.2">
      <c r="A1329" s="27">
        <v>44058</v>
      </c>
      <c r="B1329" s="60">
        <v>200</v>
      </c>
      <c r="C1329" s="11" t="s">
        <v>362</v>
      </c>
      <c r="D1329" s="1">
        <v>2007</v>
      </c>
      <c r="F1329" s="11" t="s">
        <v>62</v>
      </c>
      <c r="G1329" s="1">
        <v>450</v>
      </c>
      <c r="H1329" s="414">
        <v>15</v>
      </c>
    </row>
    <row r="1330" spans="1:9" hidden="1" x14ac:dyDescent="0.2">
      <c r="A1330" s="27">
        <v>44058</v>
      </c>
      <c r="B1330" s="60">
        <v>1000</v>
      </c>
      <c r="C1330" s="11" t="s">
        <v>362</v>
      </c>
      <c r="D1330" s="1">
        <v>1998</v>
      </c>
      <c r="E1330" s="11" t="s">
        <v>1321</v>
      </c>
      <c r="F1330" s="11" t="s">
        <v>62</v>
      </c>
      <c r="G1330" s="1">
        <v>7200</v>
      </c>
      <c r="H1330" s="414">
        <v>8</v>
      </c>
      <c r="I1330" s="11"/>
    </row>
    <row r="1331" spans="1:9" hidden="1" x14ac:dyDescent="0.2">
      <c r="A1331" s="27">
        <v>44067</v>
      </c>
      <c r="B1331" s="60">
        <v>100</v>
      </c>
      <c r="C1331" s="1" t="s">
        <v>371</v>
      </c>
      <c r="D1331" s="1">
        <v>1930</v>
      </c>
      <c r="F1331" s="1" t="s">
        <v>62</v>
      </c>
      <c r="G1331" s="1">
        <v>240</v>
      </c>
      <c r="H1331" s="415">
        <v>3</v>
      </c>
    </row>
    <row r="1332" spans="1:9" hidden="1" x14ac:dyDescent="0.2">
      <c r="A1332" s="27">
        <v>44067</v>
      </c>
      <c r="B1332" s="60">
        <v>100000</v>
      </c>
      <c r="C1332" s="1" t="s">
        <v>371</v>
      </c>
      <c r="D1332" s="1">
        <v>1945</v>
      </c>
      <c r="F1332" s="1" t="s">
        <v>62</v>
      </c>
      <c r="G1332" s="1">
        <v>400</v>
      </c>
      <c r="H1332" s="415">
        <v>2</v>
      </c>
    </row>
    <row r="1333" spans="1:9" hidden="1" x14ac:dyDescent="0.2">
      <c r="A1333" s="27">
        <v>44067</v>
      </c>
      <c r="B1333" s="60">
        <v>10000000</v>
      </c>
      <c r="C1333" s="1" t="s">
        <v>371</v>
      </c>
      <c r="D1333" s="1">
        <v>1945</v>
      </c>
      <c r="F1333" s="1" t="s">
        <v>62</v>
      </c>
      <c r="G1333" s="1">
        <v>350</v>
      </c>
      <c r="H1333" s="415">
        <v>2</v>
      </c>
    </row>
    <row r="1334" spans="1:9" hidden="1" x14ac:dyDescent="0.2">
      <c r="A1334" s="27">
        <v>44067</v>
      </c>
      <c r="B1334" s="60">
        <v>2</v>
      </c>
      <c r="C1334" s="1" t="s">
        <v>369</v>
      </c>
      <c r="D1334" s="1">
        <v>1920</v>
      </c>
      <c r="E1334" s="1" t="s">
        <v>391</v>
      </c>
      <c r="F1334" s="1" t="s">
        <v>62</v>
      </c>
      <c r="G1334" s="1">
        <v>300</v>
      </c>
      <c r="H1334" s="415">
        <v>7</v>
      </c>
    </row>
    <row r="1335" spans="1:9" hidden="1" x14ac:dyDescent="0.2">
      <c r="A1335" s="27">
        <v>44068</v>
      </c>
      <c r="C1335" s="595" t="s">
        <v>583</v>
      </c>
      <c r="D1335" s="1">
        <v>1985</v>
      </c>
      <c r="E1335" s="1" t="s">
        <v>1914</v>
      </c>
      <c r="F1335" s="1" t="s">
        <v>1780</v>
      </c>
      <c r="G1335" s="1">
        <v>5000</v>
      </c>
      <c r="H1335" s="415">
        <v>1</v>
      </c>
    </row>
    <row r="1336" spans="1:9" hidden="1" x14ac:dyDescent="0.2">
      <c r="A1336" s="27">
        <v>44070</v>
      </c>
      <c r="B1336" s="60">
        <v>10</v>
      </c>
      <c r="C1336" s="1" t="s">
        <v>1870</v>
      </c>
      <c r="D1336" s="1">
        <v>1937</v>
      </c>
      <c r="F1336" s="1" t="s">
        <v>89</v>
      </c>
      <c r="G1336" s="1">
        <v>750</v>
      </c>
      <c r="H1336" s="416">
        <v>1</v>
      </c>
    </row>
    <row r="1337" spans="1:9" hidden="1" x14ac:dyDescent="0.2">
      <c r="A1337" s="27">
        <v>44076</v>
      </c>
      <c r="C1337" s="595" t="s">
        <v>583</v>
      </c>
      <c r="D1337" s="1" t="s">
        <v>533</v>
      </c>
      <c r="E1337" s="1" t="s">
        <v>1921</v>
      </c>
      <c r="F1337" s="1" t="s">
        <v>397</v>
      </c>
      <c r="G1337" s="1">
        <v>4700</v>
      </c>
      <c r="H1337" s="419">
        <v>1</v>
      </c>
    </row>
    <row r="1338" spans="1:9" hidden="1" x14ac:dyDescent="0.2">
      <c r="A1338" s="27">
        <v>44077</v>
      </c>
      <c r="B1338" s="60">
        <v>2000</v>
      </c>
      <c r="C1338" s="1" t="s">
        <v>362</v>
      </c>
      <c r="D1338" s="1">
        <v>2016</v>
      </c>
      <c r="F1338" s="1" t="s">
        <v>395</v>
      </c>
      <c r="G1338" s="1">
        <v>1950</v>
      </c>
      <c r="H1338" s="417">
        <v>1</v>
      </c>
    </row>
    <row r="1339" spans="1:9" hidden="1" x14ac:dyDescent="0.2">
      <c r="A1339" s="27">
        <v>44078</v>
      </c>
      <c r="B1339" s="60" t="s">
        <v>1513</v>
      </c>
      <c r="C1339" s="595" t="s">
        <v>583</v>
      </c>
      <c r="D1339" s="1" t="s">
        <v>533</v>
      </c>
      <c r="E1339" s="1" t="s">
        <v>1920</v>
      </c>
      <c r="F1339" s="1" t="s">
        <v>976</v>
      </c>
      <c r="G1339" s="1">
        <v>1100</v>
      </c>
      <c r="H1339" s="418">
        <v>1</v>
      </c>
    </row>
    <row r="1340" spans="1:9" hidden="1" x14ac:dyDescent="0.2">
      <c r="A1340" s="27">
        <v>44082</v>
      </c>
      <c r="B1340" s="60">
        <v>5</v>
      </c>
      <c r="C1340" s="1" t="s">
        <v>362</v>
      </c>
      <c r="D1340" s="1">
        <v>1848</v>
      </c>
      <c r="E1340" s="1" t="s">
        <v>2008</v>
      </c>
      <c r="F1340" s="1" t="s">
        <v>67</v>
      </c>
      <c r="G1340" s="1">
        <v>2500</v>
      </c>
      <c r="H1340" s="420">
        <v>3</v>
      </c>
    </row>
    <row r="1341" spans="1:9" hidden="1" x14ac:dyDescent="0.2">
      <c r="A1341" s="27">
        <v>44082</v>
      </c>
      <c r="B1341" s="60">
        <v>1</v>
      </c>
      <c r="C1341" s="1" t="s">
        <v>369</v>
      </c>
      <c r="D1341" s="1">
        <v>1916</v>
      </c>
      <c r="E1341" s="420" t="s">
        <v>909</v>
      </c>
      <c r="F1341" s="1" t="s">
        <v>65</v>
      </c>
      <c r="G1341" s="1">
        <v>1200</v>
      </c>
      <c r="H1341" s="420">
        <v>3</v>
      </c>
    </row>
    <row r="1342" spans="1:9" hidden="1" x14ac:dyDescent="0.2">
      <c r="A1342" s="27">
        <v>44082</v>
      </c>
      <c r="B1342" s="60">
        <v>10000</v>
      </c>
      <c r="C1342" s="1" t="s">
        <v>372</v>
      </c>
      <c r="D1342" s="1">
        <v>1946</v>
      </c>
      <c r="F1342" s="1" t="s">
        <v>62</v>
      </c>
      <c r="G1342" s="1">
        <v>450</v>
      </c>
      <c r="H1342" s="420">
        <v>2.5</v>
      </c>
    </row>
    <row r="1343" spans="1:9" hidden="1" x14ac:dyDescent="0.2">
      <c r="A1343" s="27">
        <v>44082</v>
      </c>
      <c r="B1343" s="60">
        <v>100000</v>
      </c>
      <c r="C1343" s="420" t="s">
        <v>372</v>
      </c>
      <c r="D1343" s="420">
        <v>1946</v>
      </c>
      <c r="F1343" s="1" t="s">
        <v>69</v>
      </c>
      <c r="G1343" s="1">
        <v>1000</v>
      </c>
      <c r="H1343" s="420">
        <v>3</v>
      </c>
    </row>
    <row r="1344" spans="1:9" hidden="1" x14ac:dyDescent="0.2">
      <c r="A1344" s="27">
        <v>44082</v>
      </c>
      <c r="B1344" s="60">
        <v>100000000</v>
      </c>
      <c r="C1344" s="420" t="s">
        <v>372</v>
      </c>
      <c r="D1344" s="420">
        <v>1946</v>
      </c>
      <c r="F1344" s="1" t="s">
        <v>395</v>
      </c>
      <c r="G1344" s="1">
        <v>1050</v>
      </c>
      <c r="H1344" s="420">
        <v>3</v>
      </c>
    </row>
    <row r="1345" spans="1:10" hidden="1" x14ac:dyDescent="0.2">
      <c r="A1345" s="27">
        <v>44082</v>
      </c>
      <c r="B1345" s="60">
        <v>1000000000</v>
      </c>
      <c r="C1345" s="420" t="s">
        <v>372</v>
      </c>
      <c r="D1345" s="420">
        <v>1946</v>
      </c>
      <c r="F1345" s="1" t="s">
        <v>69</v>
      </c>
      <c r="G1345" s="1">
        <v>1000</v>
      </c>
      <c r="H1345" s="420">
        <v>3</v>
      </c>
    </row>
    <row r="1346" spans="1:10" hidden="1" x14ac:dyDescent="0.2">
      <c r="A1346" s="27">
        <v>44082</v>
      </c>
      <c r="B1346" s="60">
        <v>10000</v>
      </c>
      <c r="C1346" s="1" t="s">
        <v>373</v>
      </c>
      <c r="D1346" s="420">
        <v>1946</v>
      </c>
      <c r="F1346" s="1" t="s">
        <v>65</v>
      </c>
      <c r="G1346" s="1">
        <v>900</v>
      </c>
      <c r="H1346" s="420">
        <v>2.5</v>
      </c>
    </row>
    <row r="1347" spans="1:10" hidden="1" x14ac:dyDescent="0.2">
      <c r="A1347" s="27">
        <v>44082</v>
      </c>
      <c r="B1347" s="60">
        <v>100000</v>
      </c>
      <c r="C1347" s="420" t="s">
        <v>373</v>
      </c>
      <c r="D1347" s="420">
        <v>1946</v>
      </c>
      <c r="F1347" s="1" t="s">
        <v>65</v>
      </c>
      <c r="G1347" s="1">
        <v>1800</v>
      </c>
      <c r="H1347" s="420">
        <v>9</v>
      </c>
      <c r="I1347" s="11"/>
    </row>
    <row r="1348" spans="1:10" hidden="1" x14ac:dyDescent="0.2">
      <c r="A1348" s="27">
        <v>44082</v>
      </c>
      <c r="B1348" s="60">
        <v>1000000</v>
      </c>
      <c r="C1348" s="420" t="s">
        <v>373</v>
      </c>
      <c r="D1348" s="420">
        <v>1946</v>
      </c>
      <c r="F1348" s="11" t="s">
        <v>395</v>
      </c>
      <c r="G1348" s="1">
        <v>1100</v>
      </c>
      <c r="H1348" s="420">
        <v>6</v>
      </c>
      <c r="I1348" s="11"/>
    </row>
    <row r="1349" spans="1:10" hidden="1" x14ac:dyDescent="0.2">
      <c r="A1349" s="27">
        <v>44082</v>
      </c>
      <c r="B1349" s="60" t="s">
        <v>1923</v>
      </c>
      <c r="C1349" s="11" t="s">
        <v>371</v>
      </c>
      <c r="D1349" s="11" t="s">
        <v>533</v>
      </c>
      <c r="F1349" s="11" t="s">
        <v>136</v>
      </c>
      <c r="G1349" s="1">
        <v>1800</v>
      </c>
      <c r="H1349" s="420">
        <v>3</v>
      </c>
    </row>
    <row r="1350" spans="1:10" hidden="1" x14ac:dyDescent="0.2">
      <c r="A1350" s="27">
        <v>44087</v>
      </c>
      <c r="B1350" s="60" t="s">
        <v>1928</v>
      </c>
      <c r="C1350" s="595" t="s">
        <v>583</v>
      </c>
      <c r="D1350" s="1" t="s">
        <v>533</v>
      </c>
      <c r="E1350" s="1" t="s">
        <v>1927</v>
      </c>
      <c r="F1350" s="1" t="s">
        <v>397</v>
      </c>
      <c r="G1350" s="1">
        <v>500</v>
      </c>
      <c r="H1350" s="424">
        <v>1</v>
      </c>
    </row>
    <row r="1351" spans="1:10" hidden="1" x14ac:dyDescent="0.2">
      <c r="A1351" s="27">
        <v>44088</v>
      </c>
      <c r="B1351" s="60">
        <v>5</v>
      </c>
      <c r="C1351" s="1" t="s">
        <v>369</v>
      </c>
      <c r="D1351" s="1">
        <v>1919</v>
      </c>
      <c r="E1351" s="425" t="s">
        <v>420</v>
      </c>
      <c r="F1351" s="1" t="s">
        <v>89</v>
      </c>
      <c r="G1351" s="1">
        <v>2200</v>
      </c>
      <c r="H1351" s="425">
        <v>2</v>
      </c>
    </row>
    <row r="1352" spans="1:10" hidden="1" x14ac:dyDescent="0.2">
      <c r="A1352" s="27">
        <v>44088</v>
      </c>
      <c r="B1352" s="60">
        <v>1000000000</v>
      </c>
      <c r="C1352" s="1" t="s">
        <v>372</v>
      </c>
      <c r="D1352" s="1">
        <v>1946</v>
      </c>
      <c r="F1352" s="1" t="s">
        <v>69</v>
      </c>
      <c r="G1352" s="1">
        <v>1000</v>
      </c>
      <c r="H1352" s="425">
        <v>0</v>
      </c>
    </row>
    <row r="1353" spans="1:10" hidden="1" x14ac:dyDescent="0.2">
      <c r="A1353" s="27">
        <v>44088</v>
      </c>
      <c r="B1353" s="60">
        <v>100</v>
      </c>
      <c r="C1353" s="1" t="s">
        <v>362</v>
      </c>
      <c r="D1353" s="1">
        <v>1989</v>
      </c>
      <c r="F1353" s="1" t="s">
        <v>67</v>
      </c>
      <c r="G1353" s="1">
        <v>200</v>
      </c>
      <c r="H1353" s="425">
        <v>8</v>
      </c>
    </row>
    <row r="1354" spans="1:10" hidden="1" x14ac:dyDescent="0.2">
      <c r="A1354" s="27">
        <v>44088</v>
      </c>
      <c r="B1354" s="60">
        <v>500</v>
      </c>
      <c r="C1354" s="1" t="s">
        <v>362</v>
      </c>
      <c r="D1354" s="1">
        <v>2006</v>
      </c>
      <c r="E1354" s="425" t="s">
        <v>1464</v>
      </c>
      <c r="F1354" s="1" t="s">
        <v>62</v>
      </c>
      <c r="G1354" s="1">
        <v>900</v>
      </c>
      <c r="H1354" s="425">
        <v>4</v>
      </c>
    </row>
    <row r="1355" spans="1:10" hidden="1" x14ac:dyDescent="0.2">
      <c r="A1355" s="27">
        <v>44088</v>
      </c>
      <c r="B1355" s="60">
        <v>500</v>
      </c>
      <c r="C1355" s="1" t="s">
        <v>362</v>
      </c>
      <c r="D1355" s="1">
        <v>2007</v>
      </c>
      <c r="F1355" s="1" t="s">
        <v>62</v>
      </c>
      <c r="G1355" s="1">
        <v>750</v>
      </c>
      <c r="H1355" s="425">
        <v>4.5</v>
      </c>
    </row>
    <row r="1356" spans="1:10" hidden="1" x14ac:dyDescent="0.2">
      <c r="A1356" s="27">
        <v>44095</v>
      </c>
      <c r="C1356" s="595" t="s">
        <v>583</v>
      </c>
      <c r="D1356" s="429">
        <v>1979</v>
      </c>
      <c r="E1356" s="429" t="s">
        <v>1935</v>
      </c>
      <c r="F1356" s="429" t="s">
        <v>69</v>
      </c>
      <c r="G1356" s="20">
        <v>27000</v>
      </c>
      <c r="H1356" s="429">
        <v>0</v>
      </c>
    </row>
    <row r="1357" spans="1:10" hidden="1" x14ac:dyDescent="0.2">
      <c r="A1357" s="27">
        <v>44104</v>
      </c>
      <c r="B1357" s="60">
        <v>2</v>
      </c>
      <c r="C1357" s="1" t="s">
        <v>369</v>
      </c>
      <c r="D1357" s="1">
        <v>1914</v>
      </c>
      <c r="F1357" s="1" t="s">
        <v>191</v>
      </c>
      <c r="G1357" s="1">
        <v>3900</v>
      </c>
      <c r="H1357" s="432">
        <v>4.5</v>
      </c>
    </row>
    <row r="1358" spans="1:10" hidden="1" x14ac:dyDescent="0.2">
      <c r="A1358" s="27">
        <v>44104</v>
      </c>
      <c r="B1358" s="60">
        <v>10</v>
      </c>
      <c r="C1358" s="1" t="s">
        <v>369</v>
      </c>
      <c r="D1358" s="1">
        <v>1904</v>
      </c>
      <c r="F1358" s="1" t="s">
        <v>67</v>
      </c>
      <c r="G1358" s="1">
        <v>2200</v>
      </c>
      <c r="H1358" s="432">
        <v>4</v>
      </c>
    </row>
    <row r="1359" spans="1:10" ht="16.5" hidden="1" x14ac:dyDescent="0.25">
      <c r="A1359" s="27">
        <v>44104</v>
      </c>
      <c r="B1359" s="60">
        <v>500</v>
      </c>
      <c r="C1359" s="1" t="s">
        <v>369</v>
      </c>
      <c r="D1359" s="1">
        <v>1920</v>
      </c>
      <c r="F1359" s="1" t="s">
        <v>67</v>
      </c>
      <c r="G1359" s="1">
        <v>7900</v>
      </c>
      <c r="H1359" s="432">
        <v>7</v>
      </c>
      <c r="I1359" s="17">
        <v>145690</v>
      </c>
      <c r="J1359" s="450">
        <v>18</v>
      </c>
    </row>
    <row r="1360" spans="1:10" hidden="1" x14ac:dyDescent="0.2">
      <c r="A1360" s="27">
        <v>44105</v>
      </c>
      <c r="C1360" s="595" t="s">
        <v>583</v>
      </c>
      <c r="D1360" s="1" t="s">
        <v>533</v>
      </c>
      <c r="E1360" s="1" t="s">
        <v>1950</v>
      </c>
      <c r="F1360" s="1" t="s">
        <v>366</v>
      </c>
      <c r="G1360" s="1">
        <v>300</v>
      </c>
      <c r="H1360" s="434">
        <v>1</v>
      </c>
    </row>
    <row r="1361" spans="1:8" hidden="1" x14ac:dyDescent="0.2">
      <c r="A1361" s="27">
        <v>44112</v>
      </c>
      <c r="B1361" s="60">
        <v>100</v>
      </c>
      <c r="C1361" s="1" t="s">
        <v>371</v>
      </c>
      <c r="D1361" s="1">
        <v>1930</v>
      </c>
      <c r="F1361" s="1" t="s">
        <v>67</v>
      </c>
      <c r="G1361" s="1">
        <v>80</v>
      </c>
      <c r="H1361" s="436">
        <v>1</v>
      </c>
    </row>
    <row r="1362" spans="1:8" hidden="1" x14ac:dyDescent="0.2">
      <c r="A1362" s="27">
        <v>44115</v>
      </c>
      <c r="B1362" s="60" t="s">
        <v>1566</v>
      </c>
      <c r="C1362" s="1" t="s">
        <v>1564</v>
      </c>
      <c r="D1362" s="1" t="s">
        <v>533</v>
      </c>
      <c r="E1362" s="1" t="s">
        <v>1955</v>
      </c>
      <c r="F1362" s="1" t="s">
        <v>67</v>
      </c>
      <c r="G1362" s="1">
        <v>450</v>
      </c>
      <c r="H1362" s="437">
        <v>1</v>
      </c>
    </row>
    <row r="1363" spans="1:8" hidden="1" x14ac:dyDescent="0.2">
      <c r="A1363" s="27">
        <v>44116</v>
      </c>
      <c r="B1363" s="60">
        <v>100</v>
      </c>
      <c r="C1363" s="1" t="s">
        <v>371</v>
      </c>
      <c r="D1363" s="1">
        <v>1930</v>
      </c>
      <c r="E1363" s="1" t="s">
        <v>1956</v>
      </c>
      <c r="F1363" s="1" t="s">
        <v>989</v>
      </c>
      <c r="G1363" s="1">
        <v>1900</v>
      </c>
      <c r="H1363" s="437">
        <v>8</v>
      </c>
    </row>
    <row r="1364" spans="1:8" hidden="1" x14ac:dyDescent="0.2">
      <c r="A1364" s="27">
        <v>44116</v>
      </c>
      <c r="B1364" s="60">
        <v>100000</v>
      </c>
      <c r="C1364" s="1" t="s">
        <v>372</v>
      </c>
      <c r="D1364" s="1">
        <v>1946</v>
      </c>
      <c r="E1364" s="437" t="s">
        <v>1957</v>
      </c>
      <c r="F1364" s="1" t="s">
        <v>65</v>
      </c>
      <c r="G1364" s="1">
        <v>3500</v>
      </c>
      <c r="H1364" s="437">
        <v>5</v>
      </c>
    </row>
    <row r="1365" spans="1:8" hidden="1" x14ac:dyDescent="0.2">
      <c r="A1365" s="27">
        <v>44116</v>
      </c>
      <c r="B1365" s="60">
        <v>20</v>
      </c>
      <c r="C1365" s="1" t="s">
        <v>362</v>
      </c>
      <c r="D1365" s="1">
        <v>1975</v>
      </c>
      <c r="E1365" s="437" t="s">
        <v>1280</v>
      </c>
      <c r="F1365" s="1" t="s">
        <v>1305</v>
      </c>
      <c r="G1365" s="1">
        <v>3100</v>
      </c>
      <c r="H1365" s="437">
        <v>18</v>
      </c>
    </row>
    <row r="1366" spans="1:8" hidden="1" x14ac:dyDescent="0.2">
      <c r="A1366" s="27">
        <v>44116</v>
      </c>
      <c r="B1366" s="60">
        <v>100</v>
      </c>
      <c r="C1366" s="1" t="s">
        <v>362</v>
      </c>
      <c r="D1366" s="1">
        <v>1995</v>
      </c>
      <c r="F1366" s="1" t="s">
        <v>62</v>
      </c>
      <c r="G1366" s="1">
        <v>550</v>
      </c>
      <c r="H1366" s="437">
        <v>4</v>
      </c>
    </row>
    <row r="1367" spans="1:8" hidden="1" x14ac:dyDescent="0.2">
      <c r="A1367" s="27">
        <v>44116</v>
      </c>
      <c r="C1367" s="1" t="s">
        <v>1688</v>
      </c>
      <c r="D1367" s="1">
        <v>1973</v>
      </c>
      <c r="E1367" s="11" t="s">
        <v>1689</v>
      </c>
      <c r="F1367" s="1" t="s">
        <v>67</v>
      </c>
      <c r="G1367" s="1">
        <v>800</v>
      </c>
      <c r="H1367" s="437">
        <v>12</v>
      </c>
    </row>
    <row r="1368" spans="1:8" hidden="1" x14ac:dyDescent="0.2">
      <c r="A1368" s="27">
        <v>44116</v>
      </c>
      <c r="B1368" s="47" t="s">
        <v>1492</v>
      </c>
      <c r="C1368" s="1" t="s">
        <v>1958</v>
      </c>
      <c r="D1368" s="1">
        <v>2019</v>
      </c>
      <c r="E1368" s="11" t="s">
        <v>1959</v>
      </c>
      <c r="F1368" s="1" t="s">
        <v>64</v>
      </c>
      <c r="G1368" s="1">
        <v>750</v>
      </c>
      <c r="H1368" s="437">
        <v>14</v>
      </c>
    </row>
    <row r="1369" spans="1:8" hidden="1" x14ac:dyDescent="0.2">
      <c r="A1369" s="27">
        <v>44122</v>
      </c>
      <c r="B1369" s="47" t="s">
        <v>1492</v>
      </c>
      <c r="C1369" s="1" t="s">
        <v>1958</v>
      </c>
      <c r="D1369" s="1">
        <v>2019</v>
      </c>
      <c r="E1369" s="11" t="s">
        <v>1959</v>
      </c>
      <c r="F1369" s="1" t="s">
        <v>64</v>
      </c>
      <c r="G1369" s="1">
        <v>450</v>
      </c>
      <c r="H1369" s="441">
        <v>0</v>
      </c>
    </row>
    <row r="1370" spans="1:8" hidden="1" x14ac:dyDescent="0.2">
      <c r="A1370" s="27">
        <v>44122</v>
      </c>
      <c r="C1370" s="1" t="s">
        <v>1688</v>
      </c>
      <c r="D1370" s="1">
        <v>1992</v>
      </c>
      <c r="E1370" s="10" t="s">
        <v>1945</v>
      </c>
      <c r="F1370" s="1" t="s">
        <v>69</v>
      </c>
      <c r="G1370" s="1">
        <v>4900</v>
      </c>
      <c r="H1370" s="441">
        <v>1</v>
      </c>
    </row>
    <row r="1371" spans="1:8" hidden="1" x14ac:dyDescent="0.2">
      <c r="A1371" s="27">
        <v>44122</v>
      </c>
      <c r="B1371" s="60">
        <v>1</v>
      </c>
      <c r="C1371" s="1" t="s">
        <v>369</v>
      </c>
      <c r="D1371" s="1">
        <v>1920</v>
      </c>
      <c r="E1371" s="1" t="s">
        <v>363</v>
      </c>
      <c r="F1371" s="1" t="s">
        <v>65</v>
      </c>
      <c r="G1371" s="1">
        <v>2100</v>
      </c>
      <c r="H1371" s="441">
        <v>13</v>
      </c>
    </row>
    <row r="1372" spans="1:8" hidden="1" x14ac:dyDescent="0.2">
      <c r="A1372" s="27">
        <v>44122</v>
      </c>
      <c r="B1372" s="60">
        <v>50</v>
      </c>
      <c r="C1372" s="1" t="s">
        <v>371</v>
      </c>
      <c r="D1372" s="1">
        <v>1945</v>
      </c>
      <c r="F1372" s="1" t="s">
        <v>67</v>
      </c>
      <c r="G1372" s="1">
        <v>950</v>
      </c>
      <c r="H1372" s="441">
        <v>4</v>
      </c>
    </row>
    <row r="1373" spans="1:8" hidden="1" x14ac:dyDescent="0.2">
      <c r="A1373" s="27">
        <v>44122</v>
      </c>
      <c r="B1373" s="60">
        <v>10000</v>
      </c>
      <c r="C1373" s="1" t="s">
        <v>371</v>
      </c>
      <c r="D1373" s="1">
        <v>1945</v>
      </c>
      <c r="E1373" s="11" t="s">
        <v>379</v>
      </c>
      <c r="F1373" s="1" t="s">
        <v>69</v>
      </c>
      <c r="G1373" s="1">
        <v>1900</v>
      </c>
      <c r="H1373" s="441">
        <v>7.5</v>
      </c>
    </row>
    <row r="1374" spans="1:8" hidden="1" x14ac:dyDescent="0.2">
      <c r="A1374" s="27">
        <v>44122</v>
      </c>
      <c r="B1374" s="60">
        <v>1000000000</v>
      </c>
      <c r="C1374" s="1" t="s">
        <v>372</v>
      </c>
      <c r="D1374" s="1">
        <v>1946</v>
      </c>
      <c r="F1374" s="1" t="s">
        <v>69</v>
      </c>
      <c r="G1374" s="1">
        <v>1000</v>
      </c>
      <c r="H1374" s="441">
        <v>1</v>
      </c>
    </row>
    <row r="1375" spans="1:8" hidden="1" x14ac:dyDescent="0.2">
      <c r="A1375" s="27">
        <v>44122</v>
      </c>
      <c r="B1375" s="60">
        <v>10000</v>
      </c>
      <c r="C1375" s="1" t="s">
        <v>373</v>
      </c>
      <c r="D1375" s="442">
        <v>1946</v>
      </c>
      <c r="F1375" s="1" t="s">
        <v>65</v>
      </c>
      <c r="G1375" s="1">
        <v>900</v>
      </c>
      <c r="H1375" s="441">
        <v>1</v>
      </c>
    </row>
    <row r="1376" spans="1:8" hidden="1" x14ac:dyDescent="0.2">
      <c r="A1376" s="27">
        <v>44122</v>
      </c>
      <c r="B1376" s="60">
        <v>100000</v>
      </c>
      <c r="C1376" s="1" t="s">
        <v>373</v>
      </c>
      <c r="D1376" s="442">
        <v>1946</v>
      </c>
      <c r="F1376" s="1" t="s">
        <v>395</v>
      </c>
      <c r="G1376" s="1">
        <v>1350</v>
      </c>
      <c r="H1376" s="441">
        <v>1</v>
      </c>
    </row>
    <row r="1377" spans="1:9" hidden="1" x14ac:dyDescent="0.2">
      <c r="A1377" s="27">
        <v>44122</v>
      </c>
      <c r="B1377" s="60">
        <v>1000000</v>
      </c>
      <c r="C1377" s="1" t="s">
        <v>373</v>
      </c>
      <c r="D1377" s="442">
        <v>1946</v>
      </c>
      <c r="F1377" s="1" t="s">
        <v>65</v>
      </c>
      <c r="G1377" s="1">
        <v>1400</v>
      </c>
      <c r="H1377" s="441">
        <v>1</v>
      </c>
    </row>
    <row r="1378" spans="1:9" hidden="1" x14ac:dyDescent="0.2">
      <c r="A1378" s="27">
        <v>44122</v>
      </c>
      <c r="B1378" s="60">
        <v>10</v>
      </c>
      <c r="C1378" s="1" t="s">
        <v>362</v>
      </c>
      <c r="D1378" s="1">
        <v>1949</v>
      </c>
      <c r="F1378" s="1" t="s">
        <v>191</v>
      </c>
      <c r="G1378" s="1">
        <v>4100</v>
      </c>
      <c r="H1378" s="441">
        <v>14</v>
      </c>
    </row>
    <row r="1379" spans="1:9" hidden="1" x14ac:dyDescent="0.2">
      <c r="A1379" s="27">
        <v>44122</v>
      </c>
      <c r="B1379" s="60">
        <v>100</v>
      </c>
      <c r="C1379" s="11" t="s">
        <v>362</v>
      </c>
      <c r="D1379" s="1">
        <v>1957</v>
      </c>
      <c r="F1379" s="11" t="s">
        <v>62</v>
      </c>
      <c r="G1379" s="1">
        <v>2000</v>
      </c>
      <c r="H1379" s="441">
        <v>18</v>
      </c>
    </row>
    <row r="1380" spans="1:9" hidden="1" x14ac:dyDescent="0.2">
      <c r="A1380" s="27">
        <v>44123</v>
      </c>
      <c r="B1380" s="60">
        <v>1</v>
      </c>
      <c r="C1380" s="1" t="s">
        <v>1497</v>
      </c>
      <c r="D1380" s="1">
        <v>1982</v>
      </c>
      <c r="E1380" s="11" t="s">
        <v>1421</v>
      </c>
      <c r="F1380" s="1" t="s">
        <v>71</v>
      </c>
      <c r="G1380" s="1">
        <v>400</v>
      </c>
      <c r="H1380" s="443">
        <v>10</v>
      </c>
    </row>
    <row r="1381" spans="1:9" hidden="1" x14ac:dyDescent="0.2">
      <c r="A1381" s="27">
        <v>44133</v>
      </c>
      <c r="B1381" s="60" t="s">
        <v>1966</v>
      </c>
      <c r="C1381" s="1" t="s">
        <v>371</v>
      </c>
      <c r="D1381" s="1" t="s">
        <v>533</v>
      </c>
      <c r="F1381" s="1" t="s">
        <v>763</v>
      </c>
      <c r="G1381" s="1">
        <v>2800</v>
      </c>
      <c r="H1381" s="447">
        <v>1</v>
      </c>
      <c r="I1381" s="504" t="s">
        <v>1967</v>
      </c>
    </row>
    <row r="1382" spans="1:9" hidden="1" x14ac:dyDescent="0.2">
      <c r="A1382" s="27">
        <v>44135</v>
      </c>
      <c r="B1382" s="60">
        <v>100</v>
      </c>
      <c r="C1382" s="1" t="s">
        <v>362</v>
      </c>
      <c r="D1382" s="1">
        <v>1962</v>
      </c>
      <c r="E1382" s="448" t="s">
        <v>63</v>
      </c>
      <c r="F1382" s="1" t="s">
        <v>62</v>
      </c>
      <c r="G1382" s="1">
        <v>2200</v>
      </c>
      <c r="H1382" s="451">
        <v>5</v>
      </c>
    </row>
    <row r="1383" spans="1:9" hidden="1" x14ac:dyDescent="0.2">
      <c r="A1383" s="27">
        <v>44135</v>
      </c>
      <c r="B1383" s="60">
        <v>100</v>
      </c>
      <c r="C1383" s="448" t="s">
        <v>362</v>
      </c>
      <c r="D1383" s="1">
        <v>1968</v>
      </c>
      <c r="E1383" s="448" t="s">
        <v>68</v>
      </c>
      <c r="F1383" s="1" t="s">
        <v>62</v>
      </c>
      <c r="G1383" s="1">
        <v>1450</v>
      </c>
      <c r="H1383" s="451">
        <v>17</v>
      </c>
    </row>
    <row r="1384" spans="1:9" hidden="1" x14ac:dyDescent="0.2">
      <c r="A1384" s="27">
        <v>44135</v>
      </c>
      <c r="B1384" s="60">
        <v>100</v>
      </c>
      <c r="C1384" s="448" t="s">
        <v>362</v>
      </c>
      <c r="D1384" s="1">
        <v>1975</v>
      </c>
      <c r="F1384" s="1" t="s">
        <v>69</v>
      </c>
      <c r="G1384" s="1">
        <v>1150</v>
      </c>
      <c r="H1384" s="451">
        <v>18</v>
      </c>
    </row>
    <row r="1385" spans="1:9" hidden="1" x14ac:dyDescent="0.2">
      <c r="A1385" s="27">
        <v>44135</v>
      </c>
      <c r="B1385" s="60">
        <v>100</v>
      </c>
      <c r="C1385" s="448" t="s">
        <v>362</v>
      </c>
      <c r="D1385" s="1">
        <v>1980</v>
      </c>
      <c r="F1385" s="1" t="s">
        <v>69</v>
      </c>
      <c r="G1385" s="1">
        <v>1100</v>
      </c>
      <c r="H1385" s="451">
        <v>5</v>
      </c>
    </row>
    <row r="1386" spans="1:9" hidden="1" x14ac:dyDescent="0.2">
      <c r="A1386" s="27">
        <v>44135</v>
      </c>
      <c r="B1386" s="60">
        <v>100</v>
      </c>
      <c r="C1386" s="448" t="s">
        <v>362</v>
      </c>
      <c r="D1386" s="1">
        <v>1993</v>
      </c>
      <c r="F1386" s="1" t="s">
        <v>62</v>
      </c>
      <c r="G1386" s="1">
        <v>800</v>
      </c>
      <c r="H1386" s="451">
        <v>16</v>
      </c>
    </row>
    <row r="1387" spans="1:9" hidden="1" x14ac:dyDescent="0.2">
      <c r="A1387" s="27">
        <v>44137</v>
      </c>
      <c r="B1387" s="60">
        <v>20</v>
      </c>
      <c r="C1387" s="1" t="s">
        <v>369</v>
      </c>
      <c r="D1387" s="1">
        <v>1993</v>
      </c>
      <c r="E1387" s="1" t="s">
        <v>1786</v>
      </c>
      <c r="F1387" s="1" t="s">
        <v>69</v>
      </c>
      <c r="G1387" s="1">
        <v>2950</v>
      </c>
      <c r="H1387" s="451">
        <v>2</v>
      </c>
    </row>
    <row r="1388" spans="1:9" hidden="1" x14ac:dyDescent="0.2">
      <c r="A1388" s="27">
        <v>44143</v>
      </c>
      <c r="B1388" s="60">
        <v>2</v>
      </c>
      <c r="C1388" s="595" t="s">
        <v>583</v>
      </c>
      <c r="D1388" s="1">
        <v>1939</v>
      </c>
      <c r="E1388" s="1" t="s">
        <v>371</v>
      </c>
      <c r="F1388" s="1" t="s">
        <v>87</v>
      </c>
      <c r="G1388" s="1">
        <v>4900</v>
      </c>
      <c r="H1388" s="451">
        <v>2</v>
      </c>
    </row>
    <row r="1389" spans="1:9" hidden="1" x14ac:dyDescent="0.2">
      <c r="A1389" s="27">
        <v>44144</v>
      </c>
      <c r="C1389" s="595" t="s">
        <v>583</v>
      </c>
      <c r="D1389" s="1" t="s">
        <v>533</v>
      </c>
      <c r="E1389" s="1" t="s">
        <v>1972</v>
      </c>
      <c r="F1389" s="1" t="s">
        <v>397</v>
      </c>
      <c r="G1389" s="1">
        <v>1250</v>
      </c>
      <c r="H1389" s="452">
        <v>1</v>
      </c>
    </row>
    <row r="1390" spans="1:9" hidden="1" x14ac:dyDescent="0.2">
      <c r="A1390" s="27">
        <v>44149</v>
      </c>
      <c r="B1390" s="60">
        <v>10</v>
      </c>
      <c r="C1390" s="1" t="s">
        <v>369</v>
      </c>
      <c r="D1390" s="1">
        <v>1915</v>
      </c>
      <c r="F1390" s="1" t="s">
        <v>62</v>
      </c>
      <c r="G1390" s="1">
        <v>2500</v>
      </c>
      <c r="H1390" s="454">
        <v>9</v>
      </c>
    </row>
    <row r="1391" spans="1:9" hidden="1" x14ac:dyDescent="0.2">
      <c r="A1391" s="27">
        <v>44151</v>
      </c>
      <c r="B1391" s="60">
        <v>5000</v>
      </c>
      <c r="C1391" s="1" t="s">
        <v>362</v>
      </c>
      <c r="D1391" s="1">
        <v>1990</v>
      </c>
      <c r="E1391" s="1" t="s">
        <v>747</v>
      </c>
      <c r="F1391" s="1" t="s">
        <v>67</v>
      </c>
      <c r="G1391" s="1">
        <v>10000</v>
      </c>
      <c r="H1391" s="455">
        <v>5</v>
      </c>
    </row>
    <row r="1392" spans="1:9" hidden="1" x14ac:dyDescent="0.2">
      <c r="A1392" s="27">
        <v>44151</v>
      </c>
      <c r="B1392" s="60">
        <v>1</v>
      </c>
      <c r="C1392" s="1" t="s">
        <v>371</v>
      </c>
      <c r="D1392" s="1">
        <v>1944</v>
      </c>
      <c r="E1392" s="10" t="s">
        <v>951</v>
      </c>
      <c r="F1392" s="1" t="s">
        <v>67</v>
      </c>
      <c r="G1392" s="1">
        <v>450</v>
      </c>
      <c r="H1392" s="455">
        <v>1</v>
      </c>
    </row>
    <row r="1393" spans="1:8" hidden="1" x14ac:dyDescent="0.2">
      <c r="A1393" s="27">
        <v>44151</v>
      </c>
      <c r="B1393" s="60">
        <v>20</v>
      </c>
      <c r="C1393" s="1" t="s">
        <v>371</v>
      </c>
      <c r="D1393" s="1">
        <v>1944</v>
      </c>
      <c r="F1393" s="1" t="s">
        <v>67</v>
      </c>
      <c r="G1393" s="1">
        <v>350</v>
      </c>
      <c r="H1393" s="455">
        <v>1</v>
      </c>
    </row>
    <row r="1394" spans="1:8" hidden="1" x14ac:dyDescent="0.2">
      <c r="A1394" s="27">
        <v>44151</v>
      </c>
      <c r="B1394" s="60">
        <v>50</v>
      </c>
      <c r="C1394" s="1" t="s">
        <v>371</v>
      </c>
      <c r="D1394" s="1">
        <v>1932</v>
      </c>
      <c r="F1394" s="1" t="s">
        <v>62</v>
      </c>
      <c r="G1394" s="1">
        <v>450</v>
      </c>
      <c r="H1394" s="455">
        <v>6</v>
      </c>
    </row>
    <row r="1395" spans="1:8" hidden="1" x14ac:dyDescent="0.2">
      <c r="A1395" s="27">
        <v>44151</v>
      </c>
      <c r="B1395" s="60">
        <v>1000000000</v>
      </c>
      <c r="C1395" s="1" t="s">
        <v>372</v>
      </c>
      <c r="D1395" s="1">
        <v>1946</v>
      </c>
      <c r="F1395" s="1" t="s">
        <v>399</v>
      </c>
      <c r="G1395" s="1">
        <v>750</v>
      </c>
      <c r="H1395" s="455">
        <v>1</v>
      </c>
    </row>
    <row r="1396" spans="1:8" hidden="1" x14ac:dyDescent="0.2">
      <c r="A1396" s="27">
        <v>44151</v>
      </c>
      <c r="B1396" s="60">
        <v>50</v>
      </c>
      <c r="C1396" s="1" t="s">
        <v>369</v>
      </c>
      <c r="D1396" s="1">
        <v>1920</v>
      </c>
      <c r="F1396" s="1" t="s">
        <v>89</v>
      </c>
      <c r="G1396" s="1">
        <v>650</v>
      </c>
      <c r="H1396" s="455">
        <v>1</v>
      </c>
    </row>
    <row r="1397" spans="1:8" hidden="1" x14ac:dyDescent="0.2">
      <c r="A1397" s="27">
        <v>44151</v>
      </c>
      <c r="B1397" s="60">
        <v>10</v>
      </c>
      <c r="C1397" s="1" t="s">
        <v>362</v>
      </c>
      <c r="D1397" s="1">
        <v>1962</v>
      </c>
      <c r="F1397" s="1" t="s">
        <v>67</v>
      </c>
      <c r="G1397" s="1">
        <v>300</v>
      </c>
      <c r="H1397" s="455">
        <v>6</v>
      </c>
    </row>
    <row r="1398" spans="1:8" hidden="1" x14ac:dyDescent="0.2">
      <c r="A1398" s="27">
        <v>44151</v>
      </c>
      <c r="B1398" s="60" t="s">
        <v>1977</v>
      </c>
      <c r="C1398" s="1" t="s">
        <v>362</v>
      </c>
      <c r="D1398" s="1" t="s">
        <v>533</v>
      </c>
      <c r="F1398" s="1" t="s">
        <v>1781</v>
      </c>
      <c r="G1398" s="1">
        <v>7800</v>
      </c>
      <c r="H1398" s="455">
        <v>1</v>
      </c>
    </row>
    <row r="1399" spans="1:8" hidden="1" x14ac:dyDescent="0.2">
      <c r="A1399" s="27">
        <v>44154</v>
      </c>
      <c r="B1399" s="60">
        <v>10</v>
      </c>
      <c r="C1399" s="1" t="s">
        <v>369</v>
      </c>
      <c r="D1399" s="1">
        <v>1915</v>
      </c>
      <c r="F1399" s="1" t="s">
        <v>62</v>
      </c>
      <c r="G1399" s="1">
        <v>2500</v>
      </c>
      <c r="H1399" s="456">
        <v>0</v>
      </c>
    </row>
    <row r="1400" spans="1:8" hidden="1" x14ac:dyDescent="0.2">
      <c r="A1400" s="27">
        <v>44155</v>
      </c>
      <c r="B1400" s="60">
        <v>10</v>
      </c>
      <c r="C1400" s="1" t="s">
        <v>362</v>
      </c>
      <c r="D1400" s="1">
        <v>1947</v>
      </c>
      <c r="F1400" s="1" t="s">
        <v>67</v>
      </c>
      <c r="G1400" s="1">
        <v>10000</v>
      </c>
      <c r="H1400" s="457">
        <v>1</v>
      </c>
    </row>
    <row r="1401" spans="1:8" hidden="1" x14ac:dyDescent="0.2">
      <c r="A1401" s="27">
        <v>44155</v>
      </c>
      <c r="B1401" s="60">
        <v>10</v>
      </c>
      <c r="C1401" s="1" t="s">
        <v>362</v>
      </c>
      <c r="D1401" s="1">
        <v>1949</v>
      </c>
      <c r="F1401" s="1" t="s">
        <v>71</v>
      </c>
      <c r="G1401" s="1">
        <v>2400</v>
      </c>
      <c r="H1401" s="457">
        <v>1</v>
      </c>
    </row>
    <row r="1402" spans="1:8" hidden="1" x14ac:dyDescent="0.2">
      <c r="A1402" s="27">
        <v>44155</v>
      </c>
      <c r="B1402" s="60">
        <v>1000</v>
      </c>
      <c r="C1402" s="1" t="s">
        <v>362</v>
      </c>
      <c r="D1402" s="1">
        <v>1993</v>
      </c>
      <c r="E1402" s="1" t="s">
        <v>880</v>
      </c>
      <c r="F1402" s="1" t="s">
        <v>62</v>
      </c>
      <c r="G1402" s="1">
        <v>3600</v>
      </c>
      <c r="H1402" s="457">
        <v>15</v>
      </c>
    </row>
    <row r="1403" spans="1:8" hidden="1" x14ac:dyDescent="0.2">
      <c r="A1403" s="27">
        <v>44158</v>
      </c>
      <c r="B1403" s="60">
        <v>10</v>
      </c>
      <c r="C1403" s="1" t="s">
        <v>376</v>
      </c>
      <c r="D1403" s="1">
        <v>1989</v>
      </c>
      <c r="F1403" s="1" t="s">
        <v>191</v>
      </c>
      <c r="G1403" s="1">
        <v>400</v>
      </c>
      <c r="H1403" s="459">
        <v>2</v>
      </c>
    </row>
    <row r="1404" spans="1:8" hidden="1" x14ac:dyDescent="0.2">
      <c r="A1404" s="27">
        <v>44165</v>
      </c>
      <c r="B1404" s="60">
        <v>200</v>
      </c>
      <c r="C1404" s="1" t="s">
        <v>362</v>
      </c>
      <c r="D1404" s="1">
        <v>1998</v>
      </c>
      <c r="F1404" s="1" t="s">
        <v>64</v>
      </c>
      <c r="G1404" s="1">
        <v>2200</v>
      </c>
      <c r="H1404" s="465">
        <v>0</v>
      </c>
    </row>
    <row r="1405" spans="1:8" hidden="1" x14ac:dyDescent="0.2">
      <c r="A1405" s="27">
        <v>44166</v>
      </c>
      <c r="B1405" s="60">
        <v>1</v>
      </c>
      <c r="C1405" s="1" t="s">
        <v>371</v>
      </c>
      <c r="D1405" s="1">
        <v>1944</v>
      </c>
      <c r="E1405" s="10" t="s">
        <v>1963</v>
      </c>
      <c r="F1405" s="1" t="s">
        <v>62</v>
      </c>
      <c r="G1405" s="1">
        <v>1700</v>
      </c>
      <c r="H1405" s="466">
        <v>1</v>
      </c>
    </row>
    <row r="1406" spans="1:8" hidden="1" x14ac:dyDescent="0.2">
      <c r="A1406" s="27">
        <v>44166</v>
      </c>
      <c r="B1406" s="60">
        <v>50</v>
      </c>
      <c r="C1406" s="1" t="s">
        <v>371</v>
      </c>
      <c r="D1406" s="1">
        <v>1944</v>
      </c>
      <c r="E1406" s="53" t="s">
        <v>423</v>
      </c>
      <c r="F1406" s="1" t="s">
        <v>191</v>
      </c>
      <c r="G1406" s="1">
        <v>3000</v>
      </c>
      <c r="H1406" s="466">
        <v>1</v>
      </c>
    </row>
    <row r="1407" spans="1:8" hidden="1" x14ac:dyDescent="0.2">
      <c r="A1407" s="27">
        <v>44166</v>
      </c>
      <c r="B1407" s="60">
        <v>100</v>
      </c>
      <c r="C1407" s="1" t="s">
        <v>371</v>
      </c>
      <c r="D1407" s="1">
        <v>1944</v>
      </c>
      <c r="E1407" s="11" t="s">
        <v>994</v>
      </c>
      <c r="F1407" s="1" t="s">
        <v>395</v>
      </c>
      <c r="G1407" s="1">
        <v>1200</v>
      </c>
      <c r="H1407" s="466">
        <v>5</v>
      </c>
    </row>
    <row r="1408" spans="1:8" hidden="1" x14ac:dyDescent="0.2">
      <c r="A1408" s="27">
        <v>44166</v>
      </c>
      <c r="B1408" s="60">
        <v>100000000</v>
      </c>
      <c r="C1408" s="1" t="s">
        <v>373</v>
      </c>
      <c r="D1408" s="1">
        <v>1946</v>
      </c>
      <c r="F1408" s="1" t="s">
        <v>64</v>
      </c>
      <c r="G1408" s="1">
        <v>17500</v>
      </c>
      <c r="H1408" s="466">
        <v>4</v>
      </c>
    </row>
    <row r="1409" spans="1:44" hidden="1" x14ac:dyDescent="0.2">
      <c r="A1409" s="27">
        <v>44167</v>
      </c>
      <c r="B1409" s="60">
        <v>20</v>
      </c>
      <c r="C1409" s="1" t="s">
        <v>369</v>
      </c>
      <c r="D1409" s="1">
        <v>1942</v>
      </c>
      <c r="E1409" s="1" t="s">
        <v>1993</v>
      </c>
      <c r="F1409" s="1" t="s">
        <v>64</v>
      </c>
      <c r="G1409" s="1">
        <v>165000</v>
      </c>
      <c r="H1409" s="466">
        <v>0</v>
      </c>
    </row>
    <row r="1410" spans="1:44" hidden="1" x14ac:dyDescent="0.2">
      <c r="A1410" s="73">
        <v>44168</v>
      </c>
      <c r="B1410" s="60">
        <v>1000</v>
      </c>
      <c r="C1410" s="1" t="s">
        <v>371</v>
      </c>
      <c r="D1410" s="1">
        <v>1945</v>
      </c>
      <c r="E1410" s="11" t="s">
        <v>387</v>
      </c>
      <c r="F1410" s="1" t="s">
        <v>62</v>
      </c>
      <c r="G1410" s="1">
        <v>500</v>
      </c>
      <c r="H1410" s="466">
        <v>7</v>
      </c>
    </row>
    <row r="1411" spans="1:44" hidden="1" x14ac:dyDescent="0.2">
      <c r="A1411" s="73">
        <v>44168</v>
      </c>
      <c r="B1411" s="60">
        <v>100000</v>
      </c>
      <c r="C1411" s="1" t="s">
        <v>372</v>
      </c>
      <c r="D1411" s="1">
        <v>1946</v>
      </c>
      <c r="E1411" s="466" t="s">
        <v>394</v>
      </c>
      <c r="F1411" s="1" t="s">
        <v>191</v>
      </c>
      <c r="G1411" s="1">
        <v>950</v>
      </c>
      <c r="H1411" s="466">
        <v>3</v>
      </c>
    </row>
    <row r="1412" spans="1:44" hidden="1" x14ac:dyDescent="0.2">
      <c r="A1412" s="73">
        <v>44168</v>
      </c>
      <c r="B1412" s="60">
        <v>1000000</v>
      </c>
      <c r="C1412" s="1" t="s">
        <v>372</v>
      </c>
      <c r="D1412" s="1">
        <v>1946</v>
      </c>
      <c r="F1412" s="1" t="s">
        <v>69</v>
      </c>
      <c r="G1412" s="1">
        <v>800</v>
      </c>
      <c r="H1412" s="466">
        <v>3</v>
      </c>
    </row>
    <row r="1413" spans="1:44" hidden="1" x14ac:dyDescent="0.2">
      <c r="A1413" s="73">
        <v>44180</v>
      </c>
      <c r="B1413" s="60">
        <v>100</v>
      </c>
      <c r="C1413" s="1" t="s">
        <v>369</v>
      </c>
      <c r="D1413" s="1">
        <v>1940</v>
      </c>
      <c r="E1413" s="11" t="s">
        <v>1985</v>
      </c>
      <c r="F1413" s="1" t="s">
        <v>395</v>
      </c>
      <c r="G1413" s="1">
        <v>6000</v>
      </c>
      <c r="H1413" s="479">
        <v>1</v>
      </c>
    </row>
    <row r="1414" spans="1:44" hidden="1" x14ac:dyDescent="0.2">
      <c r="A1414" s="73">
        <v>44181</v>
      </c>
      <c r="B1414" s="60">
        <v>5</v>
      </c>
      <c r="C1414" s="1" t="s">
        <v>362</v>
      </c>
      <c r="D1414" s="1">
        <v>1848</v>
      </c>
      <c r="E1414" s="1" t="s">
        <v>2008</v>
      </c>
      <c r="F1414" s="1" t="s">
        <v>67</v>
      </c>
      <c r="G1414" s="1">
        <v>2500</v>
      </c>
      <c r="H1414" s="480">
        <v>2</v>
      </c>
    </row>
    <row r="1415" spans="1:44" hidden="1" x14ac:dyDescent="0.2">
      <c r="A1415" s="73">
        <v>44181</v>
      </c>
      <c r="B1415" s="60">
        <v>200</v>
      </c>
      <c r="C1415" s="1" t="s">
        <v>362</v>
      </c>
      <c r="D1415" s="1">
        <v>2005</v>
      </c>
      <c r="F1415" s="1" t="s">
        <v>67</v>
      </c>
      <c r="G1415" s="1">
        <v>400</v>
      </c>
      <c r="H1415" s="480">
        <v>5</v>
      </c>
    </row>
    <row r="1416" spans="1:44" hidden="1" x14ac:dyDescent="0.2">
      <c r="A1416" s="73">
        <v>44181</v>
      </c>
      <c r="B1416" s="60">
        <v>500</v>
      </c>
      <c r="C1416" s="1" t="s">
        <v>362</v>
      </c>
      <c r="D1416" s="1">
        <v>1990</v>
      </c>
      <c r="F1416" s="1" t="s">
        <v>395</v>
      </c>
      <c r="G1416" s="1">
        <v>4000</v>
      </c>
      <c r="H1416" s="480">
        <v>13</v>
      </c>
    </row>
    <row r="1417" spans="1:44" hidden="1" x14ac:dyDescent="0.2">
      <c r="A1417" s="73">
        <v>44181</v>
      </c>
      <c r="B1417" s="60" t="s">
        <v>2009</v>
      </c>
      <c r="C1417" s="1" t="s">
        <v>362</v>
      </c>
      <c r="D1417" s="1" t="s">
        <v>533</v>
      </c>
      <c r="E1417" s="1" t="s">
        <v>1869</v>
      </c>
      <c r="F1417" s="1" t="s">
        <v>366</v>
      </c>
      <c r="G1417" s="1">
        <v>7400</v>
      </c>
      <c r="H1417" s="480">
        <v>0</v>
      </c>
    </row>
    <row r="1418" spans="1:44" hidden="1" x14ac:dyDescent="0.2">
      <c r="A1418" s="73">
        <v>44192</v>
      </c>
      <c r="B1418" s="60">
        <v>10</v>
      </c>
      <c r="C1418" s="589" t="s">
        <v>371</v>
      </c>
      <c r="D1418" s="589">
        <v>1929</v>
      </c>
      <c r="E1418" s="589"/>
      <c r="F1418" s="589" t="s">
        <v>83</v>
      </c>
      <c r="G1418" s="20">
        <v>29000</v>
      </c>
      <c r="H1418" s="589">
        <v>6</v>
      </c>
      <c r="I1418" s="589"/>
      <c r="O1418" s="589"/>
      <c r="P1418" s="589"/>
      <c r="Q1418" s="589"/>
      <c r="R1418" s="589"/>
      <c r="S1418" s="589"/>
      <c r="T1418" s="589"/>
      <c r="Z1418" s="589"/>
      <c r="AA1418" s="589"/>
      <c r="AB1418" s="589"/>
      <c r="AC1418" s="589"/>
      <c r="AR1418" s="589"/>
    </row>
    <row r="1419" spans="1:44" ht="16.5" hidden="1" x14ac:dyDescent="0.25">
      <c r="A1419" s="73">
        <v>44193</v>
      </c>
      <c r="C1419" s="595" t="s">
        <v>583</v>
      </c>
      <c r="D1419" s="1" t="s">
        <v>533</v>
      </c>
      <c r="E1419" s="1" t="s">
        <v>2020</v>
      </c>
      <c r="F1419" s="1" t="s">
        <v>366</v>
      </c>
      <c r="G1419" s="1">
        <v>350</v>
      </c>
      <c r="H1419" s="488">
        <v>2</v>
      </c>
      <c r="I1419" s="17">
        <v>336130</v>
      </c>
      <c r="J1419" s="492">
        <v>24</v>
      </c>
    </row>
    <row r="1420" spans="1:44" ht="16.5" hidden="1" x14ac:dyDescent="0.25">
      <c r="A1420" s="73">
        <v>44197</v>
      </c>
      <c r="C1420" s="595" t="s">
        <v>583</v>
      </c>
      <c r="D1420" s="1">
        <v>2011</v>
      </c>
      <c r="E1420" s="11" t="s">
        <v>1943</v>
      </c>
      <c r="F1420" s="1" t="s">
        <v>69</v>
      </c>
      <c r="G1420" s="1">
        <v>1200</v>
      </c>
      <c r="H1420" s="502">
        <v>3</v>
      </c>
      <c r="I1420" s="18">
        <v>689320</v>
      </c>
      <c r="J1420" s="492">
        <v>82</v>
      </c>
    </row>
    <row r="1421" spans="1:44" hidden="1" x14ac:dyDescent="0.2">
      <c r="A1421" s="73">
        <v>44202</v>
      </c>
      <c r="B1421" s="60">
        <v>50</v>
      </c>
      <c r="C1421" s="1" t="s">
        <v>369</v>
      </c>
      <c r="D1421" s="1">
        <v>1902</v>
      </c>
      <c r="F1421" s="1" t="s">
        <v>89</v>
      </c>
      <c r="G1421" s="1">
        <v>18700</v>
      </c>
      <c r="H1421" s="497">
        <v>0</v>
      </c>
    </row>
    <row r="1422" spans="1:44" hidden="1" x14ac:dyDescent="0.2">
      <c r="A1422" s="73">
        <v>44202</v>
      </c>
      <c r="B1422" s="60">
        <v>1000</v>
      </c>
      <c r="C1422" s="1" t="s">
        <v>369</v>
      </c>
      <c r="D1422" s="1">
        <v>1923</v>
      </c>
      <c r="E1422" s="497" t="s">
        <v>584</v>
      </c>
      <c r="F1422" s="1" t="s">
        <v>67</v>
      </c>
      <c r="G1422" s="1">
        <v>3300</v>
      </c>
      <c r="H1422" s="497">
        <v>2</v>
      </c>
    </row>
    <row r="1423" spans="1:44" hidden="1" x14ac:dyDescent="0.2">
      <c r="A1423" s="73">
        <v>44205</v>
      </c>
      <c r="B1423" s="60">
        <v>50</v>
      </c>
      <c r="C1423" s="1" t="s">
        <v>1061</v>
      </c>
      <c r="D1423" s="1">
        <v>1919</v>
      </c>
      <c r="E1423" s="11" t="s">
        <v>1860</v>
      </c>
      <c r="F1423" s="1" t="s">
        <v>69</v>
      </c>
      <c r="G1423" s="1">
        <v>7350</v>
      </c>
      <c r="H1423" s="503">
        <v>3</v>
      </c>
    </row>
    <row r="1424" spans="1:44" hidden="1" x14ac:dyDescent="0.2">
      <c r="A1424" s="73">
        <v>44207</v>
      </c>
      <c r="B1424" s="60">
        <v>50</v>
      </c>
      <c r="C1424" s="1" t="s">
        <v>1820</v>
      </c>
      <c r="D1424" s="1">
        <v>1968</v>
      </c>
      <c r="E1424" s="11" t="s">
        <v>581</v>
      </c>
      <c r="F1424" s="1" t="s">
        <v>62</v>
      </c>
      <c r="G1424" s="1">
        <v>450</v>
      </c>
      <c r="H1424" s="504">
        <v>3</v>
      </c>
    </row>
    <row r="1425" spans="1:8" hidden="1" x14ac:dyDescent="0.2">
      <c r="A1425" s="73">
        <v>44207</v>
      </c>
      <c r="B1425" s="60">
        <v>100</v>
      </c>
      <c r="C1425" s="1" t="s">
        <v>1820</v>
      </c>
      <c r="D1425" s="1">
        <v>1986</v>
      </c>
      <c r="E1425" s="11" t="s">
        <v>581</v>
      </c>
      <c r="F1425" s="1" t="s">
        <v>67</v>
      </c>
      <c r="G1425" s="1">
        <v>80</v>
      </c>
      <c r="H1425" s="504">
        <v>12</v>
      </c>
    </row>
    <row r="1426" spans="1:8" hidden="1" x14ac:dyDescent="0.2">
      <c r="A1426" s="73">
        <v>44207</v>
      </c>
      <c r="B1426" s="60">
        <v>5000</v>
      </c>
      <c r="C1426" s="1" t="s">
        <v>1820</v>
      </c>
      <c r="D1426" s="1">
        <v>1985</v>
      </c>
      <c r="E1426" s="11" t="s">
        <v>581</v>
      </c>
      <c r="F1426" s="1" t="s">
        <v>83</v>
      </c>
      <c r="G1426" s="1">
        <v>200</v>
      </c>
      <c r="H1426" s="504">
        <v>12</v>
      </c>
    </row>
    <row r="1427" spans="1:8" hidden="1" x14ac:dyDescent="0.2">
      <c r="A1427" s="73">
        <v>44207</v>
      </c>
      <c r="B1427" s="60">
        <v>50000000</v>
      </c>
      <c r="C1427" s="1" t="s">
        <v>512</v>
      </c>
      <c r="D1427" s="1">
        <v>1923</v>
      </c>
      <c r="E1427" s="11" t="s">
        <v>1422</v>
      </c>
      <c r="F1427" s="1" t="s">
        <v>62</v>
      </c>
      <c r="G1427" s="1">
        <v>1050</v>
      </c>
      <c r="H1427" s="504">
        <v>1</v>
      </c>
    </row>
    <row r="1428" spans="1:8" hidden="1" x14ac:dyDescent="0.2">
      <c r="A1428" s="73">
        <v>44207</v>
      </c>
      <c r="B1428" s="60">
        <v>20</v>
      </c>
      <c r="C1428" s="1" t="s">
        <v>362</v>
      </c>
      <c r="D1428" s="1">
        <v>1975</v>
      </c>
      <c r="F1428" s="1" t="s">
        <v>67</v>
      </c>
      <c r="G1428" s="1">
        <v>550</v>
      </c>
      <c r="H1428" s="504">
        <v>6</v>
      </c>
    </row>
    <row r="1429" spans="1:8" hidden="1" x14ac:dyDescent="0.2">
      <c r="A1429" s="73">
        <v>44207</v>
      </c>
      <c r="B1429" s="60">
        <v>50</v>
      </c>
      <c r="C1429" s="1" t="s">
        <v>362</v>
      </c>
      <c r="D1429" s="1">
        <v>1983</v>
      </c>
      <c r="F1429" s="1" t="s">
        <v>62</v>
      </c>
      <c r="G1429" s="1">
        <v>600</v>
      </c>
      <c r="H1429" s="504">
        <v>7</v>
      </c>
    </row>
    <row r="1430" spans="1:8" hidden="1" x14ac:dyDescent="0.2">
      <c r="A1430" s="73">
        <v>44207</v>
      </c>
      <c r="B1430" s="60">
        <v>100</v>
      </c>
      <c r="C1430" s="1" t="s">
        <v>362</v>
      </c>
      <c r="D1430" s="1">
        <v>1993</v>
      </c>
      <c r="F1430" s="1" t="s">
        <v>62</v>
      </c>
      <c r="G1430" s="1">
        <v>800</v>
      </c>
      <c r="H1430" s="527">
        <v>2</v>
      </c>
    </row>
    <row r="1431" spans="1:8" hidden="1" x14ac:dyDescent="0.2">
      <c r="A1431" s="73">
        <v>44217</v>
      </c>
      <c r="B1431" s="60">
        <v>1</v>
      </c>
      <c r="C1431" s="1" t="s">
        <v>369</v>
      </c>
      <c r="D1431" s="1">
        <v>1920</v>
      </c>
      <c r="E1431" s="515" t="s">
        <v>363</v>
      </c>
      <c r="F1431" s="1" t="s">
        <v>62</v>
      </c>
      <c r="G1431" s="1">
        <v>550</v>
      </c>
      <c r="H1431" s="527">
        <v>3</v>
      </c>
    </row>
    <row r="1432" spans="1:8" hidden="1" x14ac:dyDescent="0.2">
      <c r="A1432" s="73">
        <v>44217</v>
      </c>
      <c r="B1432" s="60">
        <v>2</v>
      </c>
      <c r="C1432" s="1" t="s">
        <v>369</v>
      </c>
      <c r="D1432" s="1">
        <v>1917</v>
      </c>
      <c r="E1432" s="515" t="s">
        <v>1248</v>
      </c>
      <c r="F1432" s="1" t="s">
        <v>65</v>
      </c>
      <c r="G1432" s="1">
        <v>3000</v>
      </c>
      <c r="H1432" s="527">
        <v>14</v>
      </c>
    </row>
    <row r="1433" spans="1:8" hidden="1" x14ac:dyDescent="0.2">
      <c r="A1433" s="73">
        <v>44224</v>
      </c>
      <c r="B1433" s="41" t="s">
        <v>1295</v>
      </c>
      <c r="C1433" s="1" t="s">
        <v>372</v>
      </c>
      <c r="D1433" s="1">
        <v>1946</v>
      </c>
      <c r="E1433" s="1" t="s">
        <v>965</v>
      </c>
      <c r="F1433" s="1" t="s">
        <v>2024</v>
      </c>
      <c r="G1433" s="1">
        <v>3000</v>
      </c>
      <c r="H1433" s="527">
        <v>1</v>
      </c>
    </row>
    <row r="1434" spans="1:8" hidden="1" x14ac:dyDescent="0.2">
      <c r="A1434" s="27">
        <v>44228</v>
      </c>
      <c r="B1434" s="60">
        <v>100</v>
      </c>
      <c r="C1434" s="1" t="s">
        <v>369</v>
      </c>
      <c r="D1434" s="1">
        <v>1940</v>
      </c>
      <c r="E1434" s="11" t="s">
        <v>1984</v>
      </c>
      <c r="F1434" s="1" t="s">
        <v>67</v>
      </c>
      <c r="G1434" s="1">
        <v>3000</v>
      </c>
      <c r="H1434" s="527">
        <v>2</v>
      </c>
    </row>
    <row r="1435" spans="1:8" hidden="1" x14ac:dyDescent="0.2">
      <c r="A1435" s="73">
        <v>44232</v>
      </c>
      <c r="B1435" s="60" t="s">
        <v>448</v>
      </c>
      <c r="C1435" s="595" t="s">
        <v>583</v>
      </c>
      <c r="D1435" s="1">
        <v>1930</v>
      </c>
      <c r="E1435" s="11"/>
      <c r="F1435" s="1" t="s">
        <v>67</v>
      </c>
      <c r="G1435" s="1">
        <v>3500</v>
      </c>
      <c r="H1435" s="528">
        <v>0</v>
      </c>
    </row>
    <row r="1436" spans="1:8" hidden="1" x14ac:dyDescent="0.2">
      <c r="A1436" s="27">
        <v>44236</v>
      </c>
      <c r="B1436" s="60">
        <v>5</v>
      </c>
      <c r="C1436" s="1" t="s">
        <v>362</v>
      </c>
      <c r="D1436" s="1">
        <v>1848</v>
      </c>
      <c r="E1436" s="1" t="s">
        <v>368</v>
      </c>
      <c r="F1436" s="1" t="s">
        <v>62</v>
      </c>
      <c r="G1436" s="1">
        <v>5500</v>
      </c>
      <c r="H1436" s="529">
        <v>9</v>
      </c>
    </row>
    <row r="1437" spans="1:8" hidden="1" x14ac:dyDescent="0.2">
      <c r="A1437" s="27">
        <v>44238</v>
      </c>
      <c r="B1437" s="41" t="s">
        <v>2112</v>
      </c>
      <c r="C1437" s="11" t="s">
        <v>372</v>
      </c>
      <c r="D1437" s="533">
        <v>1946</v>
      </c>
      <c r="E1437" s="1" t="s">
        <v>965</v>
      </c>
      <c r="F1437" s="1" t="s">
        <v>366</v>
      </c>
      <c r="G1437" s="1">
        <v>2900</v>
      </c>
      <c r="H1437" s="533">
        <v>0</v>
      </c>
    </row>
    <row r="1438" spans="1:8" hidden="1" x14ac:dyDescent="0.2">
      <c r="A1438" s="27">
        <v>44239</v>
      </c>
      <c r="B1438" s="60">
        <v>20000</v>
      </c>
      <c r="C1438" s="1" t="s">
        <v>362</v>
      </c>
      <c r="D1438" s="1">
        <v>2008</v>
      </c>
      <c r="F1438" s="1" t="s">
        <v>69</v>
      </c>
      <c r="G1438" s="20">
        <v>22000</v>
      </c>
      <c r="H1438" s="534">
        <v>5</v>
      </c>
    </row>
    <row r="1439" spans="1:8" hidden="1" x14ac:dyDescent="0.2">
      <c r="A1439" s="27">
        <v>44243</v>
      </c>
      <c r="B1439" s="60">
        <v>1</v>
      </c>
      <c r="C1439" s="1" t="s">
        <v>371</v>
      </c>
      <c r="D1439" s="1">
        <v>1944</v>
      </c>
      <c r="E1439" s="10" t="s">
        <v>1963</v>
      </c>
      <c r="F1439" s="1" t="s">
        <v>67</v>
      </c>
      <c r="G1439" s="1">
        <v>900</v>
      </c>
      <c r="H1439" s="540">
        <v>2</v>
      </c>
    </row>
    <row r="1440" spans="1:8" hidden="1" x14ac:dyDescent="0.2">
      <c r="A1440" s="27">
        <v>44243</v>
      </c>
      <c r="B1440" s="60">
        <v>2</v>
      </c>
      <c r="C1440" s="1" t="s">
        <v>371</v>
      </c>
      <c r="D1440" s="1">
        <v>1944</v>
      </c>
      <c r="E1440" s="11"/>
      <c r="F1440" s="1" t="s">
        <v>67</v>
      </c>
      <c r="G1440" s="540">
        <v>450</v>
      </c>
      <c r="H1440" s="540">
        <v>7</v>
      </c>
    </row>
    <row r="1441" spans="1:44" hidden="1" x14ac:dyDescent="0.2">
      <c r="A1441" s="27">
        <v>44243</v>
      </c>
      <c r="B1441" s="60">
        <v>5</v>
      </c>
      <c r="C1441" s="514" t="s">
        <v>371</v>
      </c>
      <c r="D1441" s="1">
        <v>1939</v>
      </c>
      <c r="F1441" s="1" t="s">
        <v>67</v>
      </c>
      <c r="G1441" s="1">
        <v>600</v>
      </c>
      <c r="H1441" s="540">
        <v>2</v>
      </c>
    </row>
    <row r="1442" spans="1:44" hidden="1" x14ac:dyDescent="0.2">
      <c r="A1442" s="27">
        <v>44243</v>
      </c>
      <c r="B1442" s="60">
        <v>10</v>
      </c>
      <c r="C1442" s="514" t="s">
        <v>371</v>
      </c>
      <c r="D1442" s="1">
        <v>1936</v>
      </c>
      <c r="E1442" s="11"/>
      <c r="F1442" s="1" t="s">
        <v>69</v>
      </c>
      <c r="G1442" s="1">
        <v>800</v>
      </c>
      <c r="H1442" s="540">
        <v>9</v>
      </c>
    </row>
    <row r="1443" spans="1:44" hidden="1" x14ac:dyDescent="0.2">
      <c r="A1443" s="27">
        <v>44243</v>
      </c>
      <c r="B1443" s="60">
        <v>20</v>
      </c>
      <c r="C1443" s="514" t="s">
        <v>371</v>
      </c>
      <c r="D1443" s="1">
        <v>1941</v>
      </c>
      <c r="E1443" s="11"/>
      <c r="F1443" s="1" t="s">
        <v>83</v>
      </c>
      <c r="G1443" s="1">
        <v>450</v>
      </c>
      <c r="H1443" s="540">
        <v>9</v>
      </c>
    </row>
    <row r="1444" spans="1:44" hidden="1" x14ac:dyDescent="0.2">
      <c r="A1444" s="27">
        <v>44243</v>
      </c>
      <c r="B1444" s="60">
        <v>100</v>
      </c>
      <c r="C1444" s="514" t="s">
        <v>371</v>
      </c>
      <c r="D1444" s="1">
        <v>1945</v>
      </c>
      <c r="E1444" s="514"/>
      <c r="F1444" s="1" t="s">
        <v>62</v>
      </c>
      <c r="G1444" s="1">
        <v>650</v>
      </c>
      <c r="H1444" s="540">
        <v>9</v>
      </c>
    </row>
    <row r="1445" spans="1:44" hidden="1" x14ac:dyDescent="0.2">
      <c r="A1445" s="27">
        <v>44244</v>
      </c>
      <c r="B1445" s="60">
        <v>20</v>
      </c>
      <c r="C1445" s="1" t="s">
        <v>369</v>
      </c>
      <c r="D1445" s="1">
        <v>1942</v>
      </c>
      <c r="F1445" s="1" t="s">
        <v>64</v>
      </c>
      <c r="G1445" s="1">
        <v>50300</v>
      </c>
      <c r="H1445" s="541">
        <v>3</v>
      </c>
    </row>
    <row r="1446" spans="1:44" hidden="1" x14ac:dyDescent="0.2">
      <c r="A1446" s="27">
        <v>44245</v>
      </c>
      <c r="B1446" s="60">
        <v>50</v>
      </c>
      <c r="C1446" s="1" t="s">
        <v>362</v>
      </c>
      <c r="D1446" s="1">
        <v>1989</v>
      </c>
      <c r="F1446" s="1" t="s">
        <v>69</v>
      </c>
      <c r="G1446" s="1">
        <v>1250</v>
      </c>
      <c r="H1446" s="542">
        <v>11</v>
      </c>
    </row>
    <row r="1447" spans="1:44" hidden="1" x14ac:dyDescent="0.2">
      <c r="A1447" s="27">
        <v>44246</v>
      </c>
      <c r="B1447" s="60">
        <v>20000</v>
      </c>
      <c r="C1447" s="1" t="s">
        <v>362</v>
      </c>
      <c r="D1447" s="1">
        <v>2007</v>
      </c>
      <c r="F1447" s="1" t="s">
        <v>69</v>
      </c>
      <c r="G1447" s="20">
        <v>22000</v>
      </c>
      <c r="H1447" s="543">
        <v>5</v>
      </c>
    </row>
    <row r="1448" spans="1:44" hidden="1" x14ac:dyDescent="0.2">
      <c r="A1448" s="27">
        <v>44247</v>
      </c>
      <c r="B1448" s="60">
        <v>100</v>
      </c>
      <c r="C1448" s="1" t="s">
        <v>362</v>
      </c>
      <c r="D1448" s="1">
        <v>1989</v>
      </c>
      <c r="E1448" s="544" t="s">
        <v>1081</v>
      </c>
      <c r="F1448" s="544" t="s">
        <v>1305</v>
      </c>
      <c r="G1448" s="1">
        <v>2200</v>
      </c>
      <c r="H1448" s="544">
        <v>18</v>
      </c>
    </row>
    <row r="1449" spans="1:44" hidden="1" x14ac:dyDescent="0.2">
      <c r="A1449" s="27">
        <v>44247</v>
      </c>
      <c r="B1449" s="60">
        <v>500</v>
      </c>
      <c r="C1449" s="514" t="s">
        <v>362</v>
      </c>
      <c r="D1449" s="514">
        <v>1990</v>
      </c>
      <c r="E1449" s="544" t="s">
        <v>1081</v>
      </c>
      <c r="F1449" s="11" t="s">
        <v>2010</v>
      </c>
      <c r="G1449" s="1">
        <v>8500</v>
      </c>
      <c r="H1449" s="544">
        <v>15</v>
      </c>
    </row>
    <row r="1450" spans="1:44" hidden="1" x14ac:dyDescent="0.2">
      <c r="A1450" s="27">
        <v>44249</v>
      </c>
      <c r="B1450" s="60">
        <v>10</v>
      </c>
      <c r="C1450" s="11" t="s">
        <v>362</v>
      </c>
      <c r="D1450" s="1">
        <v>1946</v>
      </c>
      <c r="F1450" s="11" t="s">
        <v>62</v>
      </c>
      <c r="G1450" s="20">
        <v>36000</v>
      </c>
      <c r="H1450" s="545">
        <v>11</v>
      </c>
    </row>
    <row r="1451" spans="1:44" hidden="1" x14ac:dyDescent="0.2">
      <c r="A1451" s="27">
        <v>44269</v>
      </c>
      <c r="B1451" s="60">
        <v>100</v>
      </c>
      <c r="C1451" s="1" t="s">
        <v>369</v>
      </c>
      <c r="D1451" s="1">
        <v>1940</v>
      </c>
      <c r="E1451" s="11" t="s">
        <v>1984</v>
      </c>
      <c r="F1451" s="1" t="s">
        <v>67</v>
      </c>
      <c r="G1451" s="1">
        <v>3200</v>
      </c>
      <c r="H1451" s="563">
        <v>1</v>
      </c>
      <c r="I1451" s="11"/>
    </row>
    <row r="1452" spans="1:44" hidden="1" x14ac:dyDescent="0.2">
      <c r="A1452" s="27" t="s">
        <v>2324</v>
      </c>
      <c r="B1452" s="60">
        <v>2000</v>
      </c>
      <c r="C1452" s="588" t="s">
        <v>362</v>
      </c>
      <c r="D1452" s="588">
        <v>2016</v>
      </c>
      <c r="E1452" s="11" t="s">
        <v>1081</v>
      </c>
      <c r="F1452" s="588" t="s">
        <v>64</v>
      </c>
      <c r="G1452" s="20">
        <v>7200</v>
      </c>
      <c r="H1452" s="588">
        <v>1</v>
      </c>
      <c r="I1452" s="11"/>
      <c r="O1452" s="588"/>
      <c r="P1452" s="588"/>
      <c r="Q1452" s="588"/>
      <c r="R1452" s="588"/>
      <c r="S1452" s="588"/>
      <c r="T1452" s="588"/>
      <c r="Z1452" s="588"/>
      <c r="AA1452" s="588"/>
      <c r="AB1452" s="588"/>
      <c r="AC1452" s="588"/>
      <c r="AR1452" s="588"/>
    </row>
    <row r="1453" spans="1:44" hidden="1" x14ac:dyDescent="0.2">
      <c r="A1453" s="27">
        <v>44270</v>
      </c>
      <c r="B1453" s="60">
        <v>100</v>
      </c>
      <c r="C1453" s="1" t="s">
        <v>362</v>
      </c>
      <c r="D1453" s="1">
        <v>1962</v>
      </c>
      <c r="F1453" s="1" t="s">
        <v>64</v>
      </c>
      <c r="G1453" s="20">
        <v>3200</v>
      </c>
      <c r="H1453" s="563">
        <v>0</v>
      </c>
    </row>
    <row r="1454" spans="1:44" hidden="1" x14ac:dyDescent="0.2">
      <c r="A1454" s="27">
        <v>44270</v>
      </c>
      <c r="B1454" s="60">
        <v>100</v>
      </c>
      <c r="C1454" s="11" t="s">
        <v>362</v>
      </c>
      <c r="D1454" s="1">
        <v>1992</v>
      </c>
      <c r="E1454" s="11" t="s">
        <v>1133</v>
      </c>
      <c r="F1454" s="11" t="s">
        <v>65</v>
      </c>
      <c r="G1454" s="20">
        <v>7000</v>
      </c>
      <c r="H1454" s="563">
        <v>23</v>
      </c>
      <c r="I1454" s="11"/>
    </row>
    <row r="1455" spans="1:44" hidden="1" x14ac:dyDescent="0.2">
      <c r="A1455" s="27">
        <v>44274</v>
      </c>
      <c r="B1455" s="60" t="s">
        <v>1637</v>
      </c>
      <c r="C1455" s="1" t="s">
        <v>512</v>
      </c>
      <c r="D1455" s="1" t="s">
        <v>533</v>
      </c>
      <c r="E1455" s="1" t="s">
        <v>2230</v>
      </c>
      <c r="F1455" s="1" t="s">
        <v>136</v>
      </c>
      <c r="G1455" s="1">
        <v>2900</v>
      </c>
      <c r="H1455" s="569">
        <v>3</v>
      </c>
    </row>
    <row r="1456" spans="1:44" hidden="1" x14ac:dyDescent="0.2">
      <c r="A1456" s="27">
        <v>44275</v>
      </c>
      <c r="B1456" s="60">
        <v>100</v>
      </c>
      <c r="C1456" s="1" t="s">
        <v>1958</v>
      </c>
      <c r="D1456" s="1">
        <v>2019</v>
      </c>
      <c r="E1456" s="11" t="s">
        <v>1489</v>
      </c>
      <c r="F1456" s="1" t="s">
        <v>64</v>
      </c>
      <c r="G1456" s="1">
        <v>1500</v>
      </c>
      <c r="H1456" s="575">
        <v>5</v>
      </c>
    </row>
    <row r="1457" spans="1:10" ht="16.5" hidden="1" x14ac:dyDescent="0.25">
      <c r="A1457" s="27">
        <v>44285</v>
      </c>
      <c r="B1457" s="60">
        <v>100</v>
      </c>
      <c r="C1457" s="1" t="s">
        <v>369</v>
      </c>
      <c r="D1457" s="1">
        <v>1923</v>
      </c>
      <c r="E1457" s="575" t="s">
        <v>27</v>
      </c>
      <c r="F1457" s="1" t="s">
        <v>65</v>
      </c>
      <c r="G1457" s="1">
        <v>4600</v>
      </c>
      <c r="H1457" s="575">
        <v>16</v>
      </c>
      <c r="I1457" s="17">
        <v>231430</v>
      </c>
      <c r="J1457" s="588">
        <v>22</v>
      </c>
    </row>
    <row r="1458" spans="1:10" hidden="1" x14ac:dyDescent="0.2">
      <c r="A1458" s="27">
        <v>44287</v>
      </c>
      <c r="B1458" s="60">
        <v>100</v>
      </c>
      <c r="C1458" s="1" t="s">
        <v>369</v>
      </c>
      <c r="D1458" s="1">
        <v>1923</v>
      </c>
      <c r="E1458" s="1" t="s">
        <v>27</v>
      </c>
      <c r="F1458" s="1" t="s">
        <v>65</v>
      </c>
      <c r="G1458" s="1">
        <v>2800</v>
      </c>
      <c r="H1458" s="577">
        <v>0</v>
      </c>
    </row>
    <row r="1459" spans="1:10" hidden="1" x14ac:dyDescent="0.2">
      <c r="A1459" s="27">
        <v>44293</v>
      </c>
      <c r="C1459" s="595" t="s">
        <v>583</v>
      </c>
      <c r="D1459" s="1">
        <v>1973</v>
      </c>
      <c r="E1459" s="1" t="s">
        <v>1782</v>
      </c>
      <c r="F1459" s="1" t="s">
        <v>64</v>
      </c>
      <c r="G1459" s="1">
        <v>3050</v>
      </c>
      <c r="H1459" s="582">
        <v>9</v>
      </c>
    </row>
    <row r="1460" spans="1:10" hidden="1" x14ac:dyDescent="0.2">
      <c r="A1460" s="27">
        <v>44294</v>
      </c>
      <c r="B1460" s="60">
        <v>10</v>
      </c>
      <c r="C1460" s="1" t="s">
        <v>362</v>
      </c>
      <c r="D1460" s="1">
        <v>1949</v>
      </c>
      <c r="F1460" s="1" t="s">
        <v>62</v>
      </c>
      <c r="G1460" s="1">
        <v>3500</v>
      </c>
      <c r="H1460" s="583">
        <v>4</v>
      </c>
    </row>
    <row r="1461" spans="1:10" hidden="1" x14ac:dyDescent="0.2">
      <c r="A1461" s="27">
        <v>44294</v>
      </c>
      <c r="B1461" s="60">
        <v>100</v>
      </c>
      <c r="C1461" s="1" t="s">
        <v>362</v>
      </c>
      <c r="D1461" s="1">
        <v>1949</v>
      </c>
      <c r="F1461" s="1" t="s">
        <v>65</v>
      </c>
      <c r="G1461" s="1">
        <v>9300</v>
      </c>
      <c r="H1461" s="583">
        <v>10</v>
      </c>
    </row>
    <row r="1462" spans="1:10" hidden="1" x14ac:dyDescent="0.2">
      <c r="A1462" s="27">
        <v>44294</v>
      </c>
      <c r="B1462" s="60">
        <v>100</v>
      </c>
      <c r="C1462" s="1" t="s">
        <v>362</v>
      </c>
      <c r="D1462" s="1">
        <v>1968</v>
      </c>
      <c r="E1462" s="583" t="s">
        <v>898</v>
      </c>
      <c r="F1462" s="1" t="s">
        <v>191</v>
      </c>
      <c r="G1462" s="1">
        <v>3100</v>
      </c>
      <c r="H1462" s="583">
        <v>21</v>
      </c>
    </row>
    <row r="1463" spans="1:10" x14ac:dyDescent="0.2">
      <c r="A1463" s="27">
        <v>44302</v>
      </c>
      <c r="B1463" s="60">
        <v>1000000</v>
      </c>
      <c r="C1463" s="1" t="s">
        <v>374</v>
      </c>
      <c r="D1463" s="1">
        <v>1946</v>
      </c>
      <c r="E1463" s="42" t="s">
        <v>1284</v>
      </c>
      <c r="F1463" s="1" t="s">
        <v>67</v>
      </c>
      <c r="G1463" s="1">
        <v>300</v>
      </c>
      <c r="H1463" s="590">
        <v>7</v>
      </c>
    </row>
    <row r="1464" spans="1:10" x14ac:dyDescent="0.2">
      <c r="A1464" s="27">
        <v>44302</v>
      </c>
      <c r="B1464" s="60">
        <v>1000000</v>
      </c>
      <c r="C1464" s="1" t="s">
        <v>374</v>
      </c>
      <c r="D1464" s="1">
        <v>1946</v>
      </c>
      <c r="E1464" s="42" t="s">
        <v>1290</v>
      </c>
      <c r="F1464" s="1" t="s">
        <v>69</v>
      </c>
      <c r="G1464" s="1">
        <v>1450</v>
      </c>
      <c r="H1464" s="590">
        <v>14</v>
      </c>
    </row>
    <row r="1465" spans="1:10" hidden="1" x14ac:dyDescent="0.2">
      <c r="A1465" s="27">
        <v>44307</v>
      </c>
      <c r="B1465" s="60" t="s">
        <v>145</v>
      </c>
      <c r="C1465" s="1" t="s">
        <v>583</v>
      </c>
      <c r="D1465" s="1">
        <v>1920</v>
      </c>
      <c r="E1465" s="594" t="s">
        <v>1252</v>
      </c>
      <c r="F1465" s="594" t="s">
        <v>1894</v>
      </c>
      <c r="G1465" s="1">
        <v>1150</v>
      </c>
      <c r="H1465" s="594">
        <v>11</v>
      </c>
    </row>
    <row r="1466" spans="1:10" hidden="1" x14ac:dyDescent="0.2">
      <c r="A1466" s="27">
        <v>44312</v>
      </c>
      <c r="B1466" s="60">
        <v>15</v>
      </c>
      <c r="C1466" s="1" t="s">
        <v>360</v>
      </c>
      <c r="D1466" s="1">
        <v>1849</v>
      </c>
      <c r="F1466" s="1" t="s">
        <v>67</v>
      </c>
      <c r="G1466" s="1">
        <v>2500</v>
      </c>
      <c r="H1466" s="599">
        <v>2</v>
      </c>
    </row>
    <row r="1467" spans="1:10" hidden="1" x14ac:dyDescent="0.2">
      <c r="A1467" s="27">
        <v>44312</v>
      </c>
      <c r="B1467" s="60">
        <v>30</v>
      </c>
      <c r="C1467" s="1" t="s">
        <v>360</v>
      </c>
      <c r="D1467" s="1">
        <v>1849</v>
      </c>
      <c r="F1467" s="1" t="s">
        <v>67</v>
      </c>
      <c r="G1467" s="1">
        <v>1600</v>
      </c>
      <c r="H1467" s="599">
        <v>2</v>
      </c>
    </row>
    <row r="1468" spans="1:10" hidden="1" x14ac:dyDescent="0.2">
      <c r="A1468" s="27">
        <v>44312</v>
      </c>
      <c r="B1468" s="60">
        <v>5</v>
      </c>
      <c r="C1468" s="1" t="s">
        <v>362</v>
      </c>
      <c r="D1468" s="1">
        <v>1848</v>
      </c>
      <c r="E1468" s="11" t="s">
        <v>368</v>
      </c>
      <c r="F1468" s="1" t="s">
        <v>67</v>
      </c>
      <c r="G1468" s="1">
        <v>3000</v>
      </c>
      <c r="H1468" s="599">
        <v>2</v>
      </c>
    </row>
    <row r="1469" spans="1:10" hidden="1" x14ac:dyDescent="0.2">
      <c r="A1469" s="27">
        <v>44312</v>
      </c>
      <c r="B1469" s="60">
        <v>2</v>
      </c>
      <c r="C1469" s="1" t="s">
        <v>369</v>
      </c>
      <c r="D1469" s="1">
        <v>1914</v>
      </c>
      <c r="F1469" s="1" t="s">
        <v>67</v>
      </c>
      <c r="G1469" s="1">
        <v>2400</v>
      </c>
      <c r="H1469" s="599">
        <v>4</v>
      </c>
    </row>
    <row r="1470" spans="1:10" hidden="1" x14ac:dyDescent="0.2">
      <c r="A1470" s="27">
        <v>44312</v>
      </c>
      <c r="B1470" s="60">
        <v>1000</v>
      </c>
      <c r="C1470" s="1" t="s">
        <v>369</v>
      </c>
      <c r="D1470" s="1">
        <v>1902</v>
      </c>
      <c r="E1470" s="597" t="s">
        <v>2171</v>
      </c>
      <c r="F1470" s="1" t="s">
        <v>365</v>
      </c>
      <c r="G1470" s="1">
        <v>3400</v>
      </c>
      <c r="H1470" s="599">
        <v>2</v>
      </c>
    </row>
    <row r="1471" spans="1:10" hidden="1" x14ac:dyDescent="0.2">
      <c r="A1471" s="27">
        <v>44312</v>
      </c>
      <c r="B1471" s="60" t="s">
        <v>2338</v>
      </c>
      <c r="C1471" s="1" t="s">
        <v>374</v>
      </c>
      <c r="D1471" s="1">
        <v>1946</v>
      </c>
      <c r="E1471" s="597" t="s">
        <v>965</v>
      </c>
      <c r="F1471" s="1" t="s">
        <v>451</v>
      </c>
      <c r="G1471" s="1">
        <v>1500</v>
      </c>
      <c r="H1471" s="599">
        <v>0</v>
      </c>
    </row>
    <row r="1472" spans="1:10" hidden="1" x14ac:dyDescent="0.2">
      <c r="A1472" s="27">
        <v>44324</v>
      </c>
      <c r="B1472" s="60">
        <v>500</v>
      </c>
      <c r="C1472" s="11" t="s">
        <v>1820</v>
      </c>
      <c r="D1472" s="1">
        <v>1942</v>
      </c>
      <c r="E1472" s="11" t="s">
        <v>917</v>
      </c>
      <c r="F1472" s="11" t="s">
        <v>69</v>
      </c>
      <c r="G1472" s="1">
        <v>9550</v>
      </c>
      <c r="H1472" s="605">
        <v>5</v>
      </c>
    </row>
    <row r="1473" spans="1:9" hidden="1" x14ac:dyDescent="0.2">
      <c r="A1473" s="27">
        <v>44325</v>
      </c>
      <c r="B1473" s="62" t="s">
        <v>145</v>
      </c>
      <c r="C1473" s="11" t="s">
        <v>583</v>
      </c>
      <c r="D1473" s="1">
        <v>1920</v>
      </c>
      <c r="E1473" s="11" t="s">
        <v>380</v>
      </c>
      <c r="F1473" s="1" t="s">
        <v>191</v>
      </c>
      <c r="G1473" s="608">
        <v>4250</v>
      </c>
      <c r="H1473" s="610">
        <v>0</v>
      </c>
    </row>
    <row r="1474" spans="1:9" hidden="1" x14ac:dyDescent="0.2">
      <c r="A1474" s="27">
        <v>44326</v>
      </c>
      <c r="B1474" s="60">
        <v>50</v>
      </c>
      <c r="C1474" s="1" t="s">
        <v>583</v>
      </c>
      <c r="D1474" s="1">
        <v>1974</v>
      </c>
      <c r="E1474" s="1" t="s">
        <v>362</v>
      </c>
      <c r="F1474" s="1" t="s">
        <v>69</v>
      </c>
      <c r="G1474" s="1">
        <v>3200</v>
      </c>
      <c r="H1474" s="610">
        <v>10</v>
      </c>
    </row>
    <row r="1475" spans="1:9" hidden="1" x14ac:dyDescent="0.2">
      <c r="A1475" s="27">
        <v>44327</v>
      </c>
      <c r="B1475" s="60">
        <v>20</v>
      </c>
      <c r="C1475" s="1" t="s">
        <v>369</v>
      </c>
      <c r="D1475" s="1">
        <v>1942</v>
      </c>
      <c r="E1475" s="1" t="s">
        <v>2364</v>
      </c>
      <c r="F1475" s="1" t="s">
        <v>64</v>
      </c>
      <c r="G1475" s="1">
        <v>99000</v>
      </c>
      <c r="H1475" s="612">
        <v>3</v>
      </c>
      <c r="I1475" s="504" t="s">
        <v>1967</v>
      </c>
    </row>
    <row r="1476" spans="1:9" hidden="1" x14ac:dyDescent="0.2">
      <c r="A1476" s="27">
        <v>44330</v>
      </c>
      <c r="B1476" s="60">
        <v>500</v>
      </c>
      <c r="C1476" s="1" t="s">
        <v>362</v>
      </c>
      <c r="D1476" s="1">
        <v>1969</v>
      </c>
      <c r="F1476" s="1" t="s">
        <v>62</v>
      </c>
      <c r="G1476" s="1">
        <v>4800</v>
      </c>
      <c r="H1476" s="613">
        <v>11</v>
      </c>
      <c r="I1476" s="504" t="s">
        <v>1967</v>
      </c>
    </row>
    <row r="1477" spans="1:9" hidden="1" x14ac:dyDescent="0.2">
      <c r="A1477" s="27">
        <v>44331</v>
      </c>
      <c r="B1477" s="60">
        <v>5</v>
      </c>
      <c r="C1477" s="1" t="s">
        <v>371</v>
      </c>
      <c r="D1477" s="1">
        <v>1939</v>
      </c>
      <c r="F1477" s="1" t="s">
        <v>67</v>
      </c>
      <c r="G1477" s="1">
        <v>750</v>
      </c>
      <c r="H1477" s="613">
        <v>1</v>
      </c>
    </row>
    <row r="1478" spans="1:9" hidden="1" x14ac:dyDescent="0.2">
      <c r="A1478" s="27">
        <v>44331</v>
      </c>
      <c r="B1478" s="60">
        <v>10</v>
      </c>
      <c r="C1478" s="1" t="s">
        <v>371</v>
      </c>
      <c r="D1478" s="1">
        <v>1936</v>
      </c>
      <c r="F1478" s="1" t="s">
        <v>67</v>
      </c>
      <c r="G1478" s="1">
        <v>250</v>
      </c>
      <c r="H1478" s="613">
        <v>3</v>
      </c>
      <c r="I1478" s="504" t="s">
        <v>1967</v>
      </c>
    </row>
    <row r="1479" spans="1:9" hidden="1" x14ac:dyDescent="0.2">
      <c r="A1479" s="27">
        <v>44331</v>
      </c>
      <c r="B1479" s="60">
        <v>20</v>
      </c>
      <c r="C1479" s="1" t="s">
        <v>371</v>
      </c>
      <c r="D1479" s="1">
        <v>1941</v>
      </c>
      <c r="F1479" s="1" t="s">
        <v>67</v>
      </c>
      <c r="G1479" s="1">
        <v>160</v>
      </c>
      <c r="H1479" s="613">
        <v>3</v>
      </c>
    </row>
    <row r="1480" spans="1:9" hidden="1" x14ac:dyDescent="0.2">
      <c r="A1480" s="27">
        <v>44331</v>
      </c>
      <c r="B1480" s="60">
        <v>50</v>
      </c>
      <c r="C1480" s="1" t="s">
        <v>371</v>
      </c>
      <c r="D1480" s="1">
        <v>1932</v>
      </c>
      <c r="F1480" s="1" t="s">
        <v>191</v>
      </c>
      <c r="G1480" s="1">
        <v>650</v>
      </c>
      <c r="H1480" s="613">
        <v>2</v>
      </c>
    </row>
    <row r="1481" spans="1:9" hidden="1" x14ac:dyDescent="0.2">
      <c r="A1481" s="27">
        <v>44331</v>
      </c>
      <c r="B1481" s="60">
        <v>100</v>
      </c>
      <c r="C1481" s="1" t="s">
        <v>371</v>
      </c>
      <c r="D1481" s="1">
        <v>1930</v>
      </c>
      <c r="F1481" s="1" t="s">
        <v>83</v>
      </c>
      <c r="G1481" s="1">
        <v>160</v>
      </c>
      <c r="H1481" s="613">
        <v>7</v>
      </c>
      <c r="I1481" s="504" t="s">
        <v>1967</v>
      </c>
    </row>
    <row r="1482" spans="1:9" hidden="1" x14ac:dyDescent="0.2">
      <c r="A1482" s="27">
        <v>44331</v>
      </c>
      <c r="B1482" s="60">
        <v>500</v>
      </c>
      <c r="C1482" s="1" t="s">
        <v>371</v>
      </c>
      <c r="D1482" s="1">
        <v>1945</v>
      </c>
      <c r="F1482" s="1" t="s">
        <v>69</v>
      </c>
      <c r="G1482" s="1">
        <v>1250</v>
      </c>
      <c r="H1482" s="613">
        <v>23</v>
      </c>
      <c r="I1482" s="504" t="s">
        <v>1967</v>
      </c>
    </row>
    <row r="1483" spans="1:9" hidden="1" x14ac:dyDescent="0.2">
      <c r="A1483" s="27">
        <v>44331</v>
      </c>
      <c r="B1483" s="60">
        <v>1000</v>
      </c>
      <c r="C1483" s="1" t="s">
        <v>371</v>
      </c>
      <c r="D1483" s="1">
        <v>1945</v>
      </c>
      <c r="E1483" s="613" t="s">
        <v>417</v>
      </c>
      <c r="F1483" s="1" t="s">
        <v>83</v>
      </c>
      <c r="G1483" s="1">
        <v>700</v>
      </c>
      <c r="H1483" s="613">
        <v>1</v>
      </c>
    </row>
    <row r="1484" spans="1:9" hidden="1" x14ac:dyDescent="0.2">
      <c r="A1484" s="27">
        <v>44331</v>
      </c>
      <c r="B1484" s="60">
        <v>10000</v>
      </c>
      <c r="C1484" s="613" t="s">
        <v>371</v>
      </c>
      <c r="D1484" s="1">
        <v>1945</v>
      </c>
      <c r="E1484" s="1" t="s">
        <v>387</v>
      </c>
      <c r="F1484" s="1" t="s">
        <v>395</v>
      </c>
      <c r="G1484" s="1">
        <v>850</v>
      </c>
      <c r="H1484" s="613">
        <v>18</v>
      </c>
      <c r="I1484" s="504" t="s">
        <v>1967</v>
      </c>
    </row>
    <row r="1485" spans="1:9" hidden="1" x14ac:dyDescent="0.2">
      <c r="A1485" s="27">
        <v>44331</v>
      </c>
      <c r="B1485" s="60">
        <v>10000</v>
      </c>
      <c r="C1485" s="613" t="s">
        <v>371</v>
      </c>
      <c r="D1485" s="1">
        <v>1945</v>
      </c>
      <c r="E1485" s="1" t="s">
        <v>417</v>
      </c>
      <c r="F1485" s="1" t="s">
        <v>69</v>
      </c>
      <c r="G1485" s="1">
        <v>1900</v>
      </c>
      <c r="H1485" s="613">
        <v>7</v>
      </c>
      <c r="I1485" s="504" t="s">
        <v>1967</v>
      </c>
    </row>
    <row r="1486" spans="1:9" hidden="1" x14ac:dyDescent="0.2">
      <c r="A1486" s="27">
        <v>44331</v>
      </c>
      <c r="B1486" s="60">
        <v>100000</v>
      </c>
      <c r="C1486" s="613" t="s">
        <v>371</v>
      </c>
      <c r="D1486" s="613">
        <v>1945</v>
      </c>
      <c r="F1486" s="1" t="s">
        <v>62</v>
      </c>
      <c r="G1486" s="1">
        <v>550</v>
      </c>
      <c r="H1486" s="613">
        <v>9</v>
      </c>
      <c r="I1486" s="504" t="s">
        <v>1967</v>
      </c>
    </row>
    <row r="1487" spans="1:9" hidden="1" x14ac:dyDescent="0.2">
      <c r="A1487" s="27">
        <v>44331</v>
      </c>
      <c r="B1487" s="60">
        <v>10000000</v>
      </c>
      <c r="C1487" s="613" t="s">
        <v>371</v>
      </c>
      <c r="D1487" s="613">
        <v>1945</v>
      </c>
      <c r="F1487" s="1" t="s">
        <v>62</v>
      </c>
      <c r="G1487" s="1">
        <v>500</v>
      </c>
      <c r="H1487" s="613">
        <v>6</v>
      </c>
      <c r="I1487" s="504" t="s">
        <v>1967</v>
      </c>
    </row>
    <row r="1488" spans="1:9" hidden="1" x14ac:dyDescent="0.2">
      <c r="A1488" s="27">
        <v>44331</v>
      </c>
      <c r="B1488" s="60">
        <v>100000000</v>
      </c>
      <c r="C1488" s="613" t="s">
        <v>371</v>
      </c>
      <c r="D1488" s="613">
        <v>1945</v>
      </c>
      <c r="F1488" s="1" t="s">
        <v>69</v>
      </c>
      <c r="G1488" s="1">
        <v>700</v>
      </c>
      <c r="H1488" s="613">
        <v>0.5</v>
      </c>
      <c r="I1488" s="504" t="s">
        <v>1967</v>
      </c>
    </row>
    <row r="1489" spans="1:9" hidden="1" x14ac:dyDescent="0.2">
      <c r="A1489" s="27">
        <v>44331</v>
      </c>
      <c r="B1489" s="60">
        <v>1000000000</v>
      </c>
      <c r="C1489" s="613" t="s">
        <v>371</v>
      </c>
      <c r="D1489" s="613">
        <v>1945</v>
      </c>
      <c r="F1489" s="1" t="s">
        <v>69</v>
      </c>
      <c r="G1489" s="1">
        <v>700</v>
      </c>
      <c r="H1489" s="613">
        <v>11</v>
      </c>
      <c r="I1489" s="504" t="s">
        <v>1967</v>
      </c>
    </row>
    <row r="1490" spans="1:9" hidden="1" x14ac:dyDescent="0.2">
      <c r="A1490" s="27">
        <v>44331</v>
      </c>
      <c r="B1490" s="41" t="s">
        <v>2112</v>
      </c>
      <c r="C1490" s="1" t="s">
        <v>372</v>
      </c>
      <c r="D1490" s="1">
        <v>1946</v>
      </c>
      <c r="F1490" s="1" t="s">
        <v>397</v>
      </c>
      <c r="G1490" s="1">
        <v>2900</v>
      </c>
      <c r="H1490" s="613">
        <v>0</v>
      </c>
      <c r="I1490" s="504" t="s">
        <v>1967</v>
      </c>
    </row>
    <row r="1491" spans="1:9" hidden="1" x14ac:dyDescent="0.2">
      <c r="A1491" s="27">
        <v>44331</v>
      </c>
      <c r="B1491" s="60">
        <v>10000</v>
      </c>
      <c r="C1491" s="1" t="s">
        <v>373</v>
      </c>
      <c r="D1491" s="613">
        <v>1946</v>
      </c>
      <c r="F1491" s="1" t="s">
        <v>69</v>
      </c>
      <c r="G1491" s="1">
        <v>1000</v>
      </c>
      <c r="H1491" s="613">
        <v>0</v>
      </c>
    </row>
    <row r="1492" spans="1:9" hidden="1" x14ac:dyDescent="0.2">
      <c r="A1492" s="27">
        <v>44331</v>
      </c>
      <c r="B1492" s="60">
        <v>100000</v>
      </c>
      <c r="C1492" s="1" t="s">
        <v>373</v>
      </c>
      <c r="D1492" s="613">
        <v>1946</v>
      </c>
      <c r="F1492" s="1" t="s">
        <v>65</v>
      </c>
      <c r="G1492" s="1">
        <v>1950</v>
      </c>
      <c r="H1492" s="613">
        <v>7</v>
      </c>
      <c r="I1492" s="504" t="s">
        <v>1967</v>
      </c>
    </row>
    <row r="1493" spans="1:9" hidden="1" x14ac:dyDescent="0.2">
      <c r="A1493" s="27">
        <v>44331</v>
      </c>
      <c r="B1493" s="60">
        <v>1000000</v>
      </c>
      <c r="C1493" s="1" t="s">
        <v>373</v>
      </c>
      <c r="D1493" s="613">
        <v>1946</v>
      </c>
      <c r="F1493" s="1" t="s">
        <v>65</v>
      </c>
      <c r="G1493" s="1">
        <v>1500</v>
      </c>
      <c r="H1493" s="613">
        <v>0</v>
      </c>
      <c r="I1493" s="504" t="s">
        <v>1967</v>
      </c>
    </row>
    <row r="1494" spans="1:9" hidden="1" x14ac:dyDescent="0.2">
      <c r="A1494" s="27">
        <v>44331</v>
      </c>
      <c r="B1494" s="60">
        <v>50</v>
      </c>
      <c r="C1494" s="1" t="s">
        <v>371</v>
      </c>
      <c r="D1494" s="1">
        <v>1945</v>
      </c>
      <c r="F1494" s="1" t="s">
        <v>67</v>
      </c>
      <c r="G1494" s="1">
        <v>1000</v>
      </c>
      <c r="H1494" s="614">
        <v>2</v>
      </c>
    </row>
    <row r="1495" spans="1:9" hidden="1" x14ac:dyDescent="0.2">
      <c r="A1495" s="27">
        <v>44331</v>
      </c>
      <c r="B1495" s="60">
        <v>100</v>
      </c>
      <c r="C1495" s="1" t="s">
        <v>371</v>
      </c>
      <c r="D1495" s="1">
        <v>1945</v>
      </c>
      <c r="F1495" s="1" t="s">
        <v>62</v>
      </c>
      <c r="G1495" s="1">
        <v>650</v>
      </c>
      <c r="H1495" s="614">
        <v>3</v>
      </c>
      <c r="I1495" s="504" t="s">
        <v>1967</v>
      </c>
    </row>
    <row r="1496" spans="1:9" hidden="1" x14ac:dyDescent="0.2">
      <c r="A1496" s="27">
        <v>44331</v>
      </c>
      <c r="B1496" s="60">
        <v>1000000000</v>
      </c>
      <c r="C1496" s="1" t="s">
        <v>372</v>
      </c>
      <c r="D1496" s="1">
        <v>1946</v>
      </c>
      <c r="F1496" s="1" t="s">
        <v>69</v>
      </c>
      <c r="G1496" s="1">
        <v>1100</v>
      </c>
      <c r="H1496" s="614">
        <v>3</v>
      </c>
      <c r="I1496" s="504" t="s">
        <v>1967</v>
      </c>
    </row>
    <row r="1508" spans="2:13" x14ac:dyDescent="0.2">
      <c r="I1508" s="11" t="s">
        <v>1234</v>
      </c>
      <c r="L1508" s="68" t="s">
        <v>1988</v>
      </c>
      <c r="M1508" s="4" t="s">
        <v>1990</v>
      </c>
    </row>
    <row r="1509" spans="2:13" x14ac:dyDescent="0.2">
      <c r="L1509" s="68" t="s">
        <v>1989</v>
      </c>
      <c r="M1509" s="207">
        <v>0.7</v>
      </c>
    </row>
    <row r="1510" spans="2:13" x14ac:dyDescent="0.2">
      <c r="H1510" s="11" t="s">
        <v>1221</v>
      </c>
      <c r="L1510" s="68" t="s">
        <v>1992</v>
      </c>
      <c r="M1510" s="207">
        <v>0.75</v>
      </c>
    </row>
    <row r="1511" spans="2:13" x14ac:dyDescent="0.2">
      <c r="I1511" s="11" t="s">
        <v>1222</v>
      </c>
      <c r="J1511" s="11" t="s">
        <v>1223</v>
      </c>
      <c r="K1511" s="11" t="s">
        <v>1224</v>
      </c>
      <c r="L1511" s="68" t="s">
        <v>1991</v>
      </c>
      <c r="M1511" s="207">
        <v>0.8</v>
      </c>
    </row>
    <row r="1512" spans="2:13" x14ac:dyDescent="0.2">
      <c r="B1512" s="60" t="s">
        <v>318</v>
      </c>
      <c r="F1512" s="4"/>
      <c r="G1512" s="11" t="s">
        <v>1213</v>
      </c>
      <c r="I1512" s="11" t="s">
        <v>1215</v>
      </c>
    </row>
    <row r="1513" spans="2:13" x14ac:dyDescent="0.2">
      <c r="B1513" s="60" t="s">
        <v>319</v>
      </c>
      <c r="F1513" s="4" t="s">
        <v>1232</v>
      </c>
      <c r="I1513" s="11" t="s">
        <v>1233</v>
      </c>
    </row>
    <row r="1514" spans="2:13" x14ac:dyDescent="0.2">
      <c r="B1514" s="60" t="s">
        <v>320</v>
      </c>
      <c r="F1514" s="12"/>
      <c r="G1514" s="11" t="s">
        <v>1214</v>
      </c>
      <c r="I1514" s="504">
        <v>0.25</v>
      </c>
      <c r="J1514" s="1">
        <v>0.25</v>
      </c>
      <c r="K1514" s="1">
        <v>0.25</v>
      </c>
    </row>
    <row r="1515" spans="2:13" x14ac:dyDescent="0.2">
      <c r="B1515" s="60" t="s">
        <v>321</v>
      </c>
      <c r="F1515" s="7" t="s">
        <v>1217</v>
      </c>
      <c r="I1515" s="504">
        <v>0.25</v>
      </c>
      <c r="J1515" s="1">
        <v>0.25</v>
      </c>
      <c r="K1515" s="1">
        <v>0.25</v>
      </c>
      <c r="L1515" s="68" t="s">
        <v>2059</v>
      </c>
    </row>
    <row r="1516" spans="2:13" x14ac:dyDescent="0.2">
      <c r="B1516" s="63" t="s">
        <v>322</v>
      </c>
      <c r="F1516" s="7" t="s">
        <v>1216</v>
      </c>
      <c r="I1516" s="504">
        <v>1.25</v>
      </c>
      <c r="J1516" s="1">
        <v>3.75</v>
      </c>
      <c r="K1516" s="1">
        <v>5</v>
      </c>
      <c r="L1516" s="68" t="s">
        <v>2062</v>
      </c>
      <c r="M1516" s="512" t="s">
        <v>2063</v>
      </c>
    </row>
    <row r="1517" spans="2:13" x14ac:dyDescent="0.2">
      <c r="F1517" s="7" t="s">
        <v>1218</v>
      </c>
      <c r="I1517" s="504">
        <v>2</v>
      </c>
      <c r="J1517" s="1">
        <v>2</v>
      </c>
      <c r="K1517" s="1">
        <v>2</v>
      </c>
      <c r="M1517" s="68"/>
    </row>
    <row r="1518" spans="2:13" x14ac:dyDescent="0.2">
      <c r="B1518" s="62" t="s">
        <v>323</v>
      </c>
      <c r="F1518" s="7" t="s">
        <v>1219</v>
      </c>
      <c r="I1518" s="504">
        <v>1.5</v>
      </c>
      <c r="J1518" s="1">
        <v>1.5</v>
      </c>
      <c r="K1518" s="1">
        <v>1.5</v>
      </c>
    </row>
    <row r="1519" spans="2:13" x14ac:dyDescent="0.2">
      <c r="B1519" s="63" t="s">
        <v>328</v>
      </c>
      <c r="F1519" s="7" t="s">
        <v>1220</v>
      </c>
      <c r="I1519" s="504">
        <v>1</v>
      </c>
      <c r="J1519" s="1">
        <v>1</v>
      </c>
      <c r="K1519" s="1">
        <v>1</v>
      </c>
    </row>
    <row r="1520" spans="2:13" x14ac:dyDescent="0.2">
      <c r="B1520" s="62" t="s">
        <v>325</v>
      </c>
    </row>
    <row r="1521" spans="2:7" x14ac:dyDescent="0.2">
      <c r="B1521" s="62" t="s">
        <v>452</v>
      </c>
      <c r="G1521" s="11" t="s">
        <v>1468</v>
      </c>
    </row>
    <row r="1522" spans="2:7" x14ac:dyDescent="0.2">
      <c r="B1522" s="63" t="s">
        <v>324</v>
      </c>
      <c r="F1522" s="11" t="s">
        <v>1467</v>
      </c>
      <c r="G1522" s="5">
        <v>43674</v>
      </c>
    </row>
    <row r="1523" spans="2:7" x14ac:dyDescent="0.2">
      <c r="B1523" s="62" t="s">
        <v>326</v>
      </c>
      <c r="F1523" s="11" t="s">
        <v>1456</v>
      </c>
    </row>
    <row r="1524" spans="2:7" x14ac:dyDescent="0.2">
      <c r="B1524" s="63" t="s">
        <v>327</v>
      </c>
    </row>
    <row r="1526" spans="2:7" x14ac:dyDescent="0.2">
      <c r="B1526" s="60" t="s">
        <v>524</v>
      </c>
      <c r="F1526" s="4" t="s">
        <v>1932</v>
      </c>
    </row>
    <row r="1527" spans="2:7" x14ac:dyDescent="0.2">
      <c r="B1527" s="60" t="s">
        <v>525</v>
      </c>
    </row>
    <row r="1528" spans="2:7" x14ac:dyDescent="0.2">
      <c r="B1528" s="60" t="s">
        <v>526</v>
      </c>
    </row>
    <row r="1529" spans="2:7" x14ac:dyDescent="0.2">
      <c r="B1529" s="60" t="s">
        <v>750</v>
      </c>
    </row>
    <row r="1530" spans="2:7" x14ac:dyDescent="0.2">
      <c r="B1530" s="60" t="s">
        <v>992</v>
      </c>
    </row>
    <row r="1531" spans="2:7" x14ac:dyDescent="0.2">
      <c r="B1531" s="89" t="s">
        <v>993</v>
      </c>
    </row>
    <row r="1532" spans="2:7" x14ac:dyDescent="0.2">
      <c r="B1532" s="89"/>
    </row>
    <row r="1533" spans="2:7" x14ac:dyDescent="0.2">
      <c r="B1533" s="168" t="s">
        <v>1367</v>
      </c>
    </row>
    <row r="1535" spans="2:7" x14ac:dyDescent="0.2">
      <c r="B1535" s="89" t="s">
        <v>751</v>
      </c>
    </row>
    <row r="1536" spans="2:7" x14ac:dyDescent="0.2">
      <c r="B1536" s="60" t="s">
        <v>941</v>
      </c>
    </row>
    <row r="1537" spans="2:9" x14ac:dyDescent="0.2">
      <c r="B1537" s="60" t="s">
        <v>804</v>
      </c>
    </row>
    <row r="1538" spans="2:9" x14ac:dyDescent="0.2">
      <c r="B1538" s="60" t="s">
        <v>875</v>
      </c>
    </row>
    <row r="1539" spans="2:9" x14ac:dyDescent="0.2">
      <c r="B1539" s="5">
        <v>42793</v>
      </c>
    </row>
    <row r="1541" spans="2:9" x14ac:dyDescent="0.2">
      <c r="B1541" s="60" t="s">
        <v>682</v>
      </c>
      <c r="E1541" s="1" t="s">
        <v>1444</v>
      </c>
    </row>
    <row r="1542" spans="2:9" x14ac:dyDescent="0.2">
      <c r="B1542" s="60" t="s">
        <v>685</v>
      </c>
      <c r="C1542" s="1" t="s">
        <v>64</v>
      </c>
      <c r="D1542" s="60" t="s">
        <v>685</v>
      </c>
      <c r="E1542" s="1" t="s">
        <v>64</v>
      </c>
    </row>
    <row r="1543" spans="2:9" x14ac:dyDescent="0.2">
      <c r="B1543" s="60" t="s">
        <v>684</v>
      </c>
      <c r="C1543" s="1" t="s">
        <v>69</v>
      </c>
      <c r="D1543" s="60" t="s">
        <v>684</v>
      </c>
      <c r="E1543" s="1" t="s">
        <v>69</v>
      </c>
    </row>
    <row r="1544" spans="2:9" x14ac:dyDescent="0.2">
      <c r="B1544" s="60" t="s">
        <v>683</v>
      </c>
      <c r="C1544" s="1" t="s">
        <v>62</v>
      </c>
      <c r="D1544" s="60" t="s">
        <v>683</v>
      </c>
      <c r="E1544" s="1" t="s">
        <v>62</v>
      </c>
    </row>
    <row r="1545" spans="2:9" x14ac:dyDescent="0.2">
      <c r="B1545" s="60" t="s">
        <v>686</v>
      </c>
      <c r="C1545" s="1" t="s">
        <v>688</v>
      </c>
      <c r="D1545" s="60" t="s">
        <v>686</v>
      </c>
      <c r="E1545" s="1" t="s">
        <v>67</v>
      </c>
      <c r="F1545" s="4" t="s">
        <v>1599</v>
      </c>
    </row>
    <row r="1546" spans="2:9" x14ac:dyDescent="0.2">
      <c r="B1546" s="60" t="s">
        <v>687</v>
      </c>
      <c r="C1546" s="1" t="s">
        <v>689</v>
      </c>
      <c r="D1546" s="60" t="s">
        <v>687</v>
      </c>
      <c r="E1546" s="1" t="s">
        <v>136</v>
      </c>
    </row>
    <row r="1547" spans="2:9" x14ac:dyDescent="0.2">
      <c r="B1547" s="60" t="s">
        <v>2078</v>
      </c>
      <c r="D1547" s="1" t="s">
        <v>1917</v>
      </c>
      <c r="E1547" s="1" t="s">
        <v>89</v>
      </c>
    </row>
    <row r="1548" spans="2:9" x14ac:dyDescent="0.2">
      <c r="E1548" s="1" t="s">
        <v>1445</v>
      </c>
    </row>
    <row r="1549" spans="2:9" x14ac:dyDescent="0.2">
      <c r="B1549" s="60" t="s">
        <v>1334</v>
      </c>
    </row>
    <row r="1550" spans="2:9" x14ac:dyDescent="0.2">
      <c r="B1550" s="60" t="s">
        <v>998</v>
      </c>
    </row>
    <row r="1552" spans="2:9" x14ac:dyDescent="0.2">
      <c r="B1552" s="60" t="s">
        <v>1011</v>
      </c>
      <c r="D1552" s="7" t="s">
        <v>1469</v>
      </c>
      <c r="I1552" s="504" t="s">
        <v>1476</v>
      </c>
    </row>
    <row r="1553" spans="2:10" x14ac:dyDescent="0.2">
      <c r="B1553" s="60" t="s">
        <v>1848</v>
      </c>
      <c r="D1553" s="4" t="s">
        <v>1470</v>
      </c>
      <c r="H1553" s="1">
        <v>4440</v>
      </c>
      <c r="I1553" s="207">
        <v>0.36</v>
      </c>
    </row>
    <row r="1554" spans="2:10" x14ac:dyDescent="0.2">
      <c r="D1554" s="4" t="s">
        <v>1471</v>
      </c>
      <c r="H1554" s="206">
        <v>4440</v>
      </c>
      <c r="I1554" s="207">
        <v>0.37</v>
      </c>
    </row>
    <row r="1555" spans="2:10" x14ac:dyDescent="0.2">
      <c r="B1555" s="60" t="s">
        <v>1235</v>
      </c>
      <c r="D1555" s="4" t="s">
        <v>1472</v>
      </c>
      <c r="H1555" s="206">
        <v>6180</v>
      </c>
    </row>
    <row r="1556" spans="2:10" x14ac:dyDescent="0.2">
      <c r="B1556" s="60" t="s">
        <v>1853</v>
      </c>
      <c r="D1556" s="4" t="s">
        <v>1482</v>
      </c>
      <c r="H1556" s="1">
        <v>7480</v>
      </c>
    </row>
    <row r="1557" spans="2:10" x14ac:dyDescent="0.2">
      <c r="B1557" s="60" t="s">
        <v>1236</v>
      </c>
      <c r="D1557" s="1" t="s">
        <v>1473</v>
      </c>
      <c r="G1557" s="1" t="s">
        <v>1474</v>
      </c>
      <c r="H1557" s="206">
        <v>2270</v>
      </c>
    </row>
    <row r="1558" spans="2:10" x14ac:dyDescent="0.2">
      <c r="B1558" s="60" t="s">
        <v>1876</v>
      </c>
      <c r="D1558" s="4" t="s">
        <v>1475</v>
      </c>
      <c r="G1558" s="1" t="s">
        <v>380</v>
      </c>
      <c r="H1558" s="206">
        <v>1290</v>
      </c>
    </row>
    <row r="1559" spans="2:10" x14ac:dyDescent="0.2">
      <c r="B1559" s="60" t="s">
        <v>1888</v>
      </c>
    </row>
    <row r="1560" spans="2:10" x14ac:dyDescent="0.2">
      <c r="B1560" s="60" t="s">
        <v>1934</v>
      </c>
      <c r="E1560" s="11" t="s">
        <v>1310</v>
      </c>
      <c r="F1560" s="11" t="s">
        <v>1311</v>
      </c>
      <c r="G1560" s="11" t="s">
        <v>393</v>
      </c>
      <c r="H1560" s="11" t="s">
        <v>1312</v>
      </c>
      <c r="J1560" s="11" t="s">
        <v>1313</v>
      </c>
    </row>
    <row r="1561" spans="2:10" x14ac:dyDescent="0.2">
      <c r="B1561" s="60" t="s">
        <v>1998</v>
      </c>
      <c r="D1561" s="5">
        <v>43583</v>
      </c>
      <c r="E1561" s="11">
        <v>0.7</v>
      </c>
      <c r="F1561" s="1">
        <v>22</v>
      </c>
      <c r="G1561" s="1">
        <v>40000</v>
      </c>
      <c r="H1561" s="7" t="s">
        <v>1316</v>
      </c>
      <c r="J1561" t="s">
        <v>1314</v>
      </c>
    </row>
    <row r="1562" spans="2:10" x14ac:dyDescent="0.2">
      <c r="B1562" s="60" t="s">
        <v>1852</v>
      </c>
      <c r="D1562" s="5">
        <v>43625</v>
      </c>
      <c r="E1562" s="1">
        <v>0.78</v>
      </c>
      <c r="F1562" s="1">
        <v>16</v>
      </c>
      <c r="G1562" s="1">
        <v>13000</v>
      </c>
      <c r="H1562" s="4" t="s">
        <v>1432</v>
      </c>
      <c r="J1562" t="s">
        <v>1314</v>
      </c>
    </row>
    <row r="1563" spans="2:10" x14ac:dyDescent="0.2">
      <c r="B1563" s="60" t="s">
        <v>1951</v>
      </c>
      <c r="D1563" s="5">
        <v>43651</v>
      </c>
      <c r="E1563" s="1">
        <v>0.73</v>
      </c>
      <c r="F1563" s="1">
        <v>17</v>
      </c>
      <c r="G1563" s="1">
        <v>3000</v>
      </c>
      <c r="H1563" s="4" t="s">
        <v>1451</v>
      </c>
      <c r="J1563" s="19" t="s">
        <v>1450</v>
      </c>
    </row>
    <row r="1564" spans="2:10" x14ac:dyDescent="0.2">
      <c r="B1564" s="60" t="s">
        <v>1886</v>
      </c>
      <c r="D1564" s="5">
        <v>43667</v>
      </c>
      <c r="E1564" s="1">
        <v>0.46</v>
      </c>
      <c r="F1564" s="1">
        <v>6</v>
      </c>
      <c r="G1564" s="1">
        <v>8000</v>
      </c>
      <c r="H1564" s="4" t="s">
        <v>1451</v>
      </c>
      <c r="J1564" t="s">
        <v>1314</v>
      </c>
    </row>
    <row r="1565" spans="2:10" x14ac:dyDescent="0.2">
      <c r="B1565" s="60" t="s">
        <v>1891</v>
      </c>
    </row>
    <row r="1566" spans="2:10" x14ac:dyDescent="0.2">
      <c r="B1566" s="60" t="s">
        <v>2019</v>
      </c>
    </row>
    <row r="1567" spans="2:10" x14ac:dyDescent="0.2">
      <c r="E1567" t="s">
        <v>1315</v>
      </c>
      <c r="F1567"/>
      <c r="G1567" s="68"/>
    </row>
    <row r="1568" spans="2:10" x14ac:dyDescent="0.2">
      <c r="E1568" t="s">
        <v>1431</v>
      </c>
      <c r="F1568"/>
      <c r="G1568" s="68"/>
    </row>
    <row r="1569" spans="2:6" x14ac:dyDescent="0.2">
      <c r="B1569" s="60" t="s">
        <v>915</v>
      </c>
    </row>
    <row r="1570" spans="2:6" x14ac:dyDescent="0.2">
      <c r="B1570" s="60" t="s">
        <v>1134</v>
      </c>
    </row>
    <row r="1571" spans="2:6" x14ac:dyDescent="0.2">
      <c r="E1571" s="1" t="s">
        <v>2034</v>
      </c>
    </row>
    <row r="1572" spans="2:6" x14ac:dyDescent="0.2">
      <c r="E1572" s="1" t="s">
        <v>685</v>
      </c>
    </row>
    <row r="1573" spans="2:6" x14ac:dyDescent="0.2">
      <c r="E1573" s="1" t="s">
        <v>684</v>
      </c>
      <c r="F1573" s="1" t="s">
        <v>69</v>
      </c>
    </row>
    <row r="1574" spans="2:6" x14ac:dyDescent="0.2">
      <c r="E1574" s="1" t="s">
        <v>683</v>
      </c>
    </row>
    <row r="1575" spans="2:6" x14ac:dyDescent="0.2">
      <c r="E1575" s="1" t="s">
        <v>2035</v>
      </c>
    </row>
    <row r="1576" spans="2:6" x14ac:dyDescent="0.2">
      <c r="E1576" s="1" t="s">
        <v>686</v>
      </c>
      <c r="F1576" s="1" t="s">
        <v>67</v>
      </c>
    </row>
    <row r="1577" spans="2:6" x14ac:dyDescent="0.2">
      <c r="E1577" s="1" t="s">
        <v>687</v>
      </c>
      <c r="F1577" s="1" t="s">
        <v>365</v>
      </c>
    </row>
    <row r="1578" spans="2:6" x14ac:dyDescent="0.2">
      <c r="E1578" s="1" t="s">
        <v>1917</v>
      </c>
    </row>
    <row r="1579" spans="2:6" x14ac:dyDescent="0.2">
      <c r="E1579" s="4" t="s">
        <v>2036</v>
      </c>
    </row>
    <row r="1580" spans="2:6" x14ac:dyDescent="0.2">
      <c r="E1580" s="1" t="s">
        <v>2077</v>
      </c>
      <c r="F1580" s="1" t="s">
        <v>89</v>
      </c>
    </row>
  </sheetData>
  <autoFilter ref="A1:AP1496" xr:uid="{00000000-0009-0000-0000-000004000000}">
    <filterColumn colId="1">
      <filters>
        <filter val="1 000 000"/>
      </filters>
    </filterColumn>
    <filterColumn colId="2">
      <filters>
        <filter val="adópengő"/>
      </filters>
    </filterColumn>
  </autoFilter>
  <phoneticPr fontId="19" type="noConversion"/>
  <conditionalFormatting sqref="J738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790">
    <cfRule type="colorScale" priority="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831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832:H856">
    <cfRule type="colorScale" priority="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860:H864 H866:H868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869:H870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913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193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315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35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419:J142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560 J485 H1512 J511 J627 J586 J656 J664 J704 J814 H1:H817 H819:H830 H1514:H1552 J1042 I1057 I1079 I1085:I1086 H865 I1098 J1113 J1194 H1559:H1048576 J1224 I1417:I1418 J1457 H857:H859 H871:H1496">
    <cfRule type="colorScale" priority="7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33"/>
  <sheetViews>
    <sheetView zoomScaleNormal="100" workbookViewId="0">
      <pane ySplit="1" topLeftCell="A15" activePane="bottomLeft" state="frozen"/>
      <selection pane="bottomLeft" activeCell="P35" sqref="P35"/>
    </sheetView>
  </sheetViews>
  <sheetFormatPr defaultRowHeight="12.75" x14ac:dyDescent="0.2"/>
  <cols>
    <col min="1" max="1" width="13" style="73" customWidth="1"/>
    <col min="2" max="2" width="7.28515625" style="1" customWidth="1"/>
    <col min="3" max="3" width="18.5703125" style="41" customWidth="1"/>
    <col min="4" max="4" width="11.7109375" style="1" customWidth="1"/>
    <col min="5" max="5" width="10.140625" style="1" customWidth="1"/>
    <col min="6" max="6" width="22" style="1" customWidth="1"/>
    <col min="7" max="7" width="8.85546875" style="1" customWidth="1"/>
    <col min="8" max="8" width="8.85546875" style="411" customWidth="1"/>
    <col min="9" max="9" width="11" style="1" customWidth="1"/>
    <col min="10" max="10" width="8.85546875" style="1" customWidth="1"/>
    <col min="11" max="11" width="9.5703125" style="1" customWidth="1"/>
    <col min="12" max="12" width="7" style="1" customWidth="1"/>
    <col min="13" max="15" width="5.7109375" style="1" customWidth="1"/>
    <col min="20" max="20" width="13.85546875" customWidth="1"/>
    <col min="23" max="23" width="10.42578125" customWidth="1"/>
    <col min="24" max="28" width="5.7109375" style="411" customWidth="1"/>
    <col min="29" max="29" width="9.140625" style="411"/>
  </cols>
  <sheetData>
    <row r="1" spans="1:29" s="44" customFormat="1" x14ac:dyDescent="0.2">
      <c r="A1" s="381"/>
      <c r="B1" s="14" t="s">
        <v>354</v>
      </c>
      <c r="C1" s="45" t="s">
        <v>356</v>
      </c>
      <c r="D1" s="14" t="s">
        <v>357</v>
      </c>
      <c r="E1" s="14" t="s">
        <v>329</v>
      </c>
      <c r="F1" s="14" t="s">
        <v>359</v>
      </c>
      <c r="G1" s="14" t="s">
        <v>361</v>
      </c>
      <c r="H1" s="14" t="s">
        <v>1909</v>
      </c>
      <c r="I1" s="14" t="s">
        <v>358</v>
      </c>
      <c r="J1" s="14" t="s">
        <v>393</v>
      </c>
      <c r="K1" s="14" t="s">
        <v>67</v>
      </c>
      <c r="L1" s="14" t="s">
        <v>62</v>
      </c>
      <c r="M1" s="14" t="s">
        <v>69</v>
      </c>
      <c r="N1" s="14" t="s">
        <v>65</v>
      </c>
      <c r="O1" s="14" t="s">
        <v>64</v>
      </c>
      <c r="W1" s="14" t="s">
        <v>945</v>
      </c>
      <c r="X1" s="636" t="s">
        <v>1908</v>
      </c>
      <c r="Y1" s="636"/>
      <c r="Z1" s="636"/>
      <c r="AA1" s="636"/>
      <c r="AB1" s="636"/>
      <c r="AC1" s="14" t="s">
        <v>1609</v>
      </c>
    </row>
    <row r="2" spans="1:29" x14ac:dyDescent="0.2">
      <c r="B2" s="1" t="s">
        <v>585</v>
      </c>
      <c r="C2" s="41">
        <v>10000</v>
      </c>
      <c r="D2" s="1" t="s">
        <v>369</v>
      </c>
      <c r="E2" s="1">
        <v>1918</v>
      </c>
      <c r="F2" s="1" t="s">
        <v>507</v>
      </c>
      <c r="G2" s="1">
        <v>0</v>
      </c>
      <c r="W2">
        <f>G2*J2</f>
        <v>0</v>
      </c>
      <c r="AC2" s="51" t="e">
        <f t="shared" ref="AC2:AC66" si="0">AVERAGE(X2:AB2)</f>
        <v>#DIV/0!</v>
      </c>
    </row>
    <row r="3" spans="1:29" x14ac:dyDescent="0.2">
      <c r="B3" s="1" t="s">
        <v>585</v>
      </c>
      <c r="C3" s="41" t="s">
        <v>1079</v>
      </c>
      <c r="D3" s="1" t="s">
        <v>369</v>
      </c>
      <c r="E3" s="1">
        <v>1922</v>
      </c>
      <c r="G3" s="1">
        <v>0</v>
      </c>
      <c r="W3">
        <f>G3*J3</f>
        <v>0</v>
      </c>
      <c r="AC3" s="51" t="e">
        <f t="shared" si="0"/>
        <v>#DIV/0!</v>
      </c>
    </row>
    <row r="4" spans="1:29" x14ac:dyDescent="0.2">
      <c r="B4" s="1" t="s">
        <v>585</v>
      </c>
      <c r="C4" s="41">
        <v>20</v>
      </c>
      <c r="D4" s="1" t="s">
        <v>369</v>
      </c>
      <c r="E4" s="1">
        <v>1922</v>
      </c>
      <c r="G4" s="1">
        <v>0</v>
      </c>
      <c r="W4">
        <f>G4*J4</f>
        <v>0</v>
      </c>
      <c r="AC4" s="51" t="e">
        <f t="shared" si="0"/>
        <v>#DIV/0!</v>
      </c>
    </row>
    <row r="5" spans="1:29" x14ac:dyDescent="0.2">
      <c r="A5" s="73">
        <v>44187</v>
      </c>
      <c r="B5" s="1" t="s">
        <v>585</v>
      </c>
      <c r="C5" s="41">
        <v>1</v>
      </c>
      <c r="D5" s="1" t="s">
        <v>1080</v>
      </c>
      <c r="E5" s="1">
        <v>1944</v>
      </c>
      <c r="F5" s="11" t="s">
        <v>1493</v>
      </c>
      <c r="G5" s="1">
        <v>1</v>
      </c>
      <c r="I5" s="11" t="s">
        <v>67</v>
      </c>
      <c r="J5" s="1">
        <v>600</v>
      </c>
      <c r="L5" s="4"/>
      <c r="N5" s="4" t="s">
        <v>1456</v>
      </c>
      <c r="W5">
        <f t="shared" ref="W5:W130" si="1">G5*J5</f>
        <v>600</v>
      </c>
      <c r="AC5" s="51" t="e">
        <f t="shared" si="0"/>
        <v>#DIV/0!</v>
      </c>
    </row>
    <row r="6" spans="1:29" x14ac:dyDescent="0.2">
      <c r="B6" s="24" t="s">
        <v>409</v>
      </c>
      <c r="C6" s="41">
        <v>50000</v>
      </c>
      <c r="D6" s="1" t="s">
        <v>384</v>
      </c>
      <c r="E6" s="1">
        <v>1993</v>
      </c>
      <c r="G6" s="1">
        <v>0</v>
      </c>
      <c r="I6" s="24"/>
      <c r="L6" s="4"/>
      <c r="W6">
        <f t="shared" si="1"/>
        <v>0</v>
      </c>
      <c r="AC6" s="51" t="e">
        <f t="shared" si="0"/>
        <v>#DIV/0!</v>
      </c>
    </row>
    <row r="7" spans="1:29" x14ac:dyDescent="0.2">
      <c r="B7" s="1" t="s">
        <v>755</v>
      </c>
      <c r="C7" s="41">
        <v>5</v>
      </c>
      <c r="D7" s="1" t="s">
        <v>756</v>
      </c>
      <c r="E7" s="1">
        <v>1990</v>
      </c>
      <c r="G7" s="1">
        <v>0</v>
      </c>
      <c r="L7" s="4"/>
      <c r="W7">
        <f t="shared" si="1"/>
        <v>0</v>
      </c>
      <c r="AC7" s="51" t="e">
        <f t="shared" si="0"/>
        <v>#DIV/0!</v>
      </c>
    </row>
    <row r="8" spans="1:29" x14ac:dyDescent="0.2">
      <c r="B8" s="1" t="s">
        <v>510</v>
      </c>
      <c r="C8" s="41">
        <v>5</v>
      </c>
      <c r="D8" s="1" t="s">
        <v>512</v>
      </c>
      <c r="E8" s="1">
        <v>1980</v>
      </c>
      <c r="G8" s="1">
        <v>0</v>
      </c>
      <c r="L8" s="4"/>
      <c r="N8" s="4"/>
      <c r="W8">
        <f t="shared" si="1"/>
        <v>0</v>
      </c>
      <c r="AC8" s="51" t="e">
        <f t="shared" si="0"/>
        <v>#DIV/0!</v>
      </c>
    </row>
    <row r="9" spans="1:29" x14ac:dyDescent="0.2">
      <c r="B9" s="1" t="s">
        <v>510</v>
      </c>
      <c r="C9" s="41" t="s">
        <v>1637</v>
      </c>
      <c r="D9" s="1" t="s">
        <v>512</v>
      </c>
      <c r="E9" s="1">
        <v>1980</v>
      </c>
      <c r="F9" s="1" t="s">
        <v>1872</v>
      </c>
      <c r="G9" s="1">
        <v>0</v>
      </c>
      <c r="L9" s="4"/>
      <c r="N9" s="4"/>
      <c r="W9">
        <f t="shared" si="1"/>
        <v>0</v>
      </c>
      <c r="AC9" s="51" t="e">
        <f t="shared" si="0"/>
        <v>#DIV/0!</v>
      </c>
    </row>
    <row r="10" spans="1:29" x14ac:dyDescent="0.2">
      <c r="B10" s="1" t="s">
        <v>510</v>
      </c>
      <c r="C10" s="41">
        <v>10</v>
      </c>
      <c r="D10" s="1" t="s">
        <v>512</v>
      </c>
      <c r="E10" s="1">
        <v>1989</v>
      </c>
      <c r="G10" s="1">
        <v>0</v>
      </c>
      <c r="L10" s="4"/>
      <c r="N10" s="4"/>
      <c r="W10">
        <f t="shared" si="1"/>
        <v>0</v>
      </c>
      <c r="AC10" s="51" t="e">
        <f t="shared" si="0"/>
        <v>#DIV/0!</v>
      </c>
    </row>
    <row r="11" spans="1:29" x14ac:dyDescent="0.2">
      <c r="B11" s="1" t="s">
        <v>510</v>
      </c>
      <c r="C11" s="41">
        <v>1000</v>
      </c>
      <c r="D11" s="1" t="s">
        <v>512</v>
      </c>
      <c r="E11" s="1">
        <v>1922</v>
      </c>
      <c r="F11" s="1" t="s">
        <v>1057</v>
      </c>
      <c r="G11" s="1">
        <v>0</v>
      </c>
      <c r="L11" s="4"/>
      <c r="W11">
        <f t="shared" si="1"/>
        <v>0</v>
      </c>
      <c r="AC11" s="51" t="e">
        <f t="shared" si="0"/>
        <v>#DIV/0!</v>
      </c>
    </row>
    <row r="12" spans="1:29" x14ac:dyDescent="0.2">
      <c r="B12" s="1" t="s">
        <v>510</v>
      </c>
      <c r="C12" s="41">
        <v>50000000</v>
      </c>
      <c r="D12" s="1" t="s">
        <v>512</v>
      </c>
      <c r="E12" s="1">
        <v>1923</v>
      </c>
      <c r="F12" s="11" t="s">
        <v>1422</v>
      </c>
      <c r="G12" s="1">
        <v>0</v>
      </c>
      <c r="I12" s="11"/>
      <c r="L12" s="4"/>
      <c r="N12" s="4"/>
      <c r="W12">
        <f t="shared" si="1"/>
        <v>0</v>
      </c>
      <c r="AC12" s="51" t="e">
        <f t="shared" si="0"/>
        <v>#DIV/0!</v>
      </c>
    </row>
    <row r="13" spans="1:29" x14ac:dyDescent="0.2">
      <c r="B13" s="1" t="s">
        <v>510</v>
      </c>
      <c r="C13" s="41">
        <v>10000000</v>
      </c>
      <c r="D13" s="1" t="s">
        <v>512</v>
      </c>
      <c r="E13" s="1">
        <v>1923</v>
      </c>
      <c r="F13" s="1" t="s">
        <v>1058</v>
      </c>
      <c r="G13" s="1">
        <v>0</v>
      </c>
      <c r="W13">
        <f t="shared" si="1"/>
        <v>0</v>
      </c>
      <c r="AC13" s="51" t="e">
        <f t="shared" si="0"/>
        <v>#DIV/0!</v>
      </c>
    </row>
    <row r="14" spans="1:29" x14ac:dyDescent="0.2">
      <c r="B14" s="1" t="s">
        <v>510</v>
      </c>
      <c r="C14" s="41">
        <v>1</v>
      </c>
      <c r="D14" s="1" t="s">
        <v>1049</v>
      </c>
      <c r="F14" s="1" t="s">
        <v>1051</v>
      </c>
      <c r="G14" s="1">
        <v>0</v>
      </c>
      <c r="W14">
        <f t="shared" si="1"/>
        <v>0</v>
      </c>
      <c r="AC14" s="51" t="e">
        <f t="shared" si="0"/>
        <v>#DIV/0!</v>
      </c>
    </row>
    <row r="15" spans="1:29" x14ac:dyDescent="0.2">
      <c r="B15" s="1" t="s">
        <v>510</v>
      </c>
      <c r="C15" s="41">
        <v>5</v>
      </c>
      <c r="D15" s="1" t="s">
        <v>1049</v>
      </c>
      <c r="F15" s="1" t="s">
        <v>1050</v>
      </c>
      <c r="G15" s="1">
        <v>0</v>
      </c>
      <c r="W15">
        <f t="shared" si="1"/>
        <v>0</v>
      </c>
      <c r="AC15" s="51" t="e">
        <f t="shared" si="0"/>
        <v>#DIV/0!</v>
      </c>
    </row>
    <row r="16" spans="1:29" x14ac:dyDescent="0.2">
      <c r="B16" s="1" t="s">
        <v>510</v>
      </c>
      <c r="C16" s="41">
        <v>10</v>
      </c>
      <c r="D16" s="1" t="s">
        <v>1049</v>
      </c>
      <c r="E16" s="1">
        <v>1929</v>
      </c>
      <c r="F16" s="1" t="s">
        <v>1056</v>
      </c>
      <c r="G16" s="1">
        <v>0</v>
      </c>
      <c r="W16">
        <f t="shared" si="1"/>
        <v>0</v>
      </c>
      <c r="AC16" s="51" t="e">
        <f t="shared" si="0"/>
        <v>#DIV/0!</v>
      </c>
    </row>
    <row r="17" spans="1:29" x14ac:dyDescent="0.2">
      <c r="A17" s="215"/>
      <c r="B17" s="1" t="s">
        <v>355</v>
      </c>
      <c r="C17" s="41">
        <v>10000</v>
      </c>
      <c r="D17" s="1" t="s">
        <v>374</v>
      </c>
      <c r="E17" s="1">
        <v>1946</v>
      </c>
      <c r="F17" s="11" t="s">
        <v>1481</v>
      </c>
      <c r="G17" s="1">
        <v>0</v>
      </c>
      <c r="I17" s="11"/>
      <c r="W17">
        <f t="shared" si="1"/>
        <v>0</v>
      </c>
      <c r="AC17" s="51" t="e">
        <f t="shared" si="0"/>
        <v>#DIV/0!</v>
      </c>
    </row>
    <row r="18" spans="1:29" x14ac:dyDescent="0.2">
      <c r="A18" s="215"/>
      <c r="B18" s="24" t="s">
        <v>355</v>
      </c>
      <c r="C18" s="41">
        <v>50000</v>
      </c>
      <c r="D18" s="1" t="s">
        <v>374</v>
      </c>
      <c r="E18" s="1">
        <v>1946</v>
      </c>
      <c r="F18" s="1" t="s">
        <v>406</v>
      </c>
      <c r="G18" s="1">
        <v>0</v>
      </c>
      <c r="I18" s="11"/>
      <c r="W18">
        <f t="shared" si="1"/>
        <v>0</v>
      </c>
      <c r="AC18" s="51" t="e">
        <f t="shared" si="0"/>
        <v>#DIV/0!</v>
      </c>
    </row>
    <row r="19" spans="1:29" x14ac:dyDescent="0.2">
      <c r="A19" s="215"/>
      <c r="B19" s="35" t="s">
        <v>355</v>
      </c>
      <c r="C19" s="41">
        <v>50000</v>
      </c>
      <c r="D19" s="11" t="s">
        <v>374</v>
      </c>
      <c r="E19" s="1">
        <v>1946</v>
      </c>
      <c r="F19" s="10" t="s">
        <v>781</v>
      </c>
      <c r="G19" s="1">
        <v>0</v>
      </c>
      <c r="I19" s="11"/>
      <c r="W19">
        <f t="shared" si="1"/>
        <v>0</v>
      </c>
      <c r="AC19" s="51" t="e">
        <f t="shared" si="0"/>
        <v>#DIV/0!</v>
      </c>
    </row>
    <row r="20" spans="1:29" x14ac:dyDescent="0.2">
      <c r="B20" s="24" t="s">
        <v>355</v>
      </c>
      <c r="C20" s="41">
        <v>50000</v>
      </c>
      <c r="D20" s="1" t="s">
        <v>374</v>
      </c>
      <c r="E20" s="1">
        <v>1946</v>
      </c>
      <c r="F20" s="42" t="s">
        <v>800</v>
      </c>
      <c r="G20" s="1">
        <v>0</v>
      </c>
      <c r="W20">
        <f t="shared" si="1"/>
        <v>0</v>
      </c>
      <c r="AC20" s="51" t="e">
        <f t="shared" si="0"/>
        <v>#DIV/0!</v>
      </c>
    </row>
    <row r="21" spans="1:29" x14ac:dyDescent="0.2">
      <c r="A21" s="215"/>
      <c r="B21" s="35" t="s">
        <v>355</v>
      </c>
      <c r="C21" s="43">
        <v>100000</v>
      </c>
      <c r="D21" s="1" t="s">
        <v>374</v>
      </c>
      <c r="E21" s="1">
        <v>1946</v>
      </c>
      <c r="F21" s="42" t="s">
        <v>396</v>
      </c>
      <c r="G21" s="1">
        <v>0</v>
      </c>
      <c r="I21" s="11"/>
      <c r="W21">
        <f t="shared" si="1"/>
        <v>0</v>
      </c>
      <c r="AC21" s="51" t="e">
        <f t="shared" si="0"/>
        <v>#DIV/0!</v>
      </c>
    </row>
    <row r="22" spans="1:29" x14ac:dyDescent="0.2">
      <c r="B22" s="24" t="s">
        <v>355</v>
      </c>
      <c r="C22" s="41">
        <v>100000</v>
      </c>
      <c r="D22" s="1" t="s">
        <v>374</v>
      </c>
      <c r="E22" s="1">
        <v>1946</v>
      </c>
      <c r="F22" s="1" t="s">
        <v>411</v>
      </c>
      <c r="G22" s="1">
        <v>0</v>
      </c>
      <c r="W22">
        <f t="shared" si="1"/>
        <v>0</v>
      </c>
      <c r="AC22" s="51" t="e">
        <f t="shared" si="0"/>
        <v>#DIV/0!</v>
      </c>
    </row>
    <row r="23" spans="1:29" x14ac:dyDescent="0.2">
      <c r="A23" s="215"/>
      <c r="B23" s="24" t="s">
        <v>355</v>
      </c>
      <c r="C23" s="41">
        <v>100000</v>
      </c>
      <c r="D23" s="1" t="s">
        <v>374</v>
      </c>
      <c r="E23" s="1">
        <v>1946</v>
      </c>
      <c r="F23" s="42" t="s">
        <v>1329</v>
      </c>
      <c r="G23" s="1">
        <v>0</v>
      </c>
      <c r="I23" s="11"/>
      <c r="P23" s="19"/>
      <c r="W23">
        <f t="shared" si="1"/>
        <v>0</v>
      </c>
      <c r="AC23" s="51" t="e">
        <f t="shared" si="0"/>
        <v>#DIV/0!</v>
      </c>
    </row>
    <row r="24" spans="1:29" x14ac:dyDescent="0.2">
      <c r="A24" s="215">
        <v>44005</v>
      </c>
      <c r="B24" s="24" t="s">
        <v>355</v>
      </c>
      <c r="C24" s="41">
        <v>500000</v>
      </c>
      <c r="D24" s="1" t="s">
        <v>374</v>
      </c>
      <c r="E24" s="1">
        <v>1946</v>
      </c>
      <c r="G24" s="1">
        <v>7</v>
      </c>
      <c r="H24" s="26">
        <f>(G24/(12/(SUM(X24:AB24)/5)))*12</f>
        <v>22.4</v>
      </c>
      <c r="I24" s="11" t="s">
        <v>69</v>
      </c>
      <c r="J24" s="1">
        <v>400</v>
      </c>
      <c r="L24" s="11">
        <v>4</v>
      </c>
      <c r="M24" s="1">
        <v>2</v>
      </c>
      <c r="P24" s="19" t="s">
        <v>1502</v>
      </c>
      <c r="W24">
        <f t="shared" si="1"/>
        <v>2800</v>
      </c>
      <c r="X24" s="411">
        <v>0</v>
      </c>
      <c r="Y24" s="411">
        <v>3</v>
      </c>
      <c r="Z24" s="411">
        <v>6</v>
      </c>
      <c r="AA24" s="411">
        <v>0</v>
      </c>
      <c r="AB24" s="411">
        <v>7</v>
      </c>
      <c r="AC24" s="51">
        <f t="shared" si="0"/>
        <v>3.2</v>
      </c>
    </row>
    <row r="25" spans="1:29" x14ac:dyDescent="0.2">
      <c r="B25" s="24" t="s">
        <v>355</v>
      </c>
      <c r="C25" s="41">
        <v>500000</v>
      </c>
      <c r="D25" s="1" t="s">
        <v>374</v>
      </c>
      <c r="E25" s="1">
        <v>1946</v>
      </c>
      <c r="F25" s="1" t="s">
        <v>1251</v>
      </c>
      <c r="G25" s="1">
        <v>0</v>
      </c>
      <c r="I25" s="11"/>
      <c r="W25">
        <f t="shared" si="1"/>
        <v>0</v>
      </c>
      <c r="AC25" s="51" t="e">
        <f t="shared" si="0"/>
        <v>#DIV/0!</v>
      </c>
    </row>
    <row r="26" spans="1:29" x14ac:dyDescent="0.2">
      <c r="B26" s="24" t="s">
        <v>355</v>
      </c>
      <c r="C26" s="41">
        <v>500000</v>
      </c>
      <c r="D26" s="1" t="s">
        <v>374</v>
      </c>
      <c r="E26" s="1">
        <v>1946</v>
      </c>
      <c r="F26" s="1" t="s">
        <v>531</v>
      </c>
      <c r="G26" s="1">
        <v>0</v>
      </c>
      <c r="I26" s="11"/>
      <c r="W26">
        <f t="shared" si="1"/>
        <v>0</v>
      </c>
      <c r="AC26" s="51" t="e">
        <f t="shared" si="0"/>
        <v>#DIV/0!</v>
      </c>
    </row>
    <row r="27" spans="1:29" x14ac:dyDescent="0.2">
      <c r="A27" s="215">
        <v>44096</v>
      </c>
      <c r="B27" s="24" t="s">
        <v>355</v>
      </c>
      <c r="C27" s="41">
        <v>1000000</v>
      </c>
      <c r="D27" s="1" t="s">
        <v>374</v>
      </c>
      <c r="E27" s="1">
        <v>1946</v>
      </c>
      <c r="F27" s="42" t="s">
        <v>1281</v>
      </c>
      <c r="G27" s="1">
        <v>1</v>
      </c>
      <c r="I27" s="1" t="s">
        <v>67</v>
      </c>
      <c r="J27" s="1">
        <v>500</v>
      </c>
      <c r="W27">
        <f t="shared" si="1"/>
        <v>500</v>
      </c>
      <c r="AC27" s="51" t="e">
        <f t="shared" si="0"/>
        <v>#DIV/0!</v>
      </c>
    </row>
    <row r="28" spans="1:29" x14ac:dyDescent="0.2">
      <c r="A28" s="215">
        <v>44308</v>
      </c>
      <c r="B28" s="24" t="s">
        <v>355</v>
      </c>
      <c r="C28" s="41">
        <v>1000000</v>
      </c>
      <c r="D28" s="1" t="s">
        <v>374</v>
      </c>
      <c r="E28" s="1">
        <v>1946</v>
      </c>
      <c r="F28" s="42" t="s">
        <v>1284</v>
      </c>
      <c r="G28" s="1">
        <v>1</v>
      </c>
      <c r="I28" s="1" t="s">
        <v>67</v>
      </c>
      <c r="J28" s="1">
        <v>350</v>
      </c>
      <c r="P28" s="19" t="s">
        <v>2387</v>
      </c>
      <c r="W28">
        <f t="shared" si="1"/>
        <v>350</v>
      </c>
      <c r="AC28" s="51" t="e">
        <f t="shared" si="0"/>
        <v>#DIV/0!</v>
      </c>
    </row>
    <row r="29" spans="1:29" x14ac:dyDescent="0.2">
      <c r="A29" s="215"/>
      <c r="B29" s="24" t="s">
        <v>355</v>
      </c>
      <c r="C29" s="41">
        <v>1000000</v>
      </c>
      <c r="D29" s="1" t="s">
        <v>374</v>
      </c>
      <c r="E29" s="1">
        <v>1946</v>
      </c>
      <c r="F29" s="42" t="s">
        <v>1282</v>
      </c>
      <c r="G29" s="1">
        <v>0</v>
      </c>
      <c r="W29">
        <f t="shared" si="1"/>
        <v>0</v>
      </c>
      <c r="AC29" s="51" t="e">
        <f t="shared" si="0"/>
        <v>#DIV/0!</v>
      </c>
    </row>
    <row r="30" spans="1:29" x14ac:dyDescent="0.2">
      <c r="A30" s="215">
        <v>43819</v>
      </c>
      <c r="B30" s="24" t="s">
        <v>355</v>
      </c>
      <c r="C30" s="41">
        <v>1000000</v>
      </c>
      <c r="D30" s="1" t="s">
        <v>374</v>
      </c>
      <c r="E30" s="1">
        <v>1946</v>
      </c>
      <c r="F30" s="42" t="s">
        <v>1283</v>
      </c>
      <c r="G30" s="1">
        <v>1</v>
      </c>
      <c r="I30" s="1" t="s">
        <v>62</v>
      </c>
      <c r="J30" s="1">
        <v>1500</v>
      </c>
      <c r="P30" s="19" t="s">
        <v>2387</v>
      </c>
      <c r="W30">
        <f t="shared" si="1"/>
        <v>1500</v>
      </c>
      <c r="AC30" s="51" t="e">
        <f t="shared" si="0"/>
        <v>#DIV/0!</v>
      </c>
    </row>
    <row r="31" spans="1:29" x14ac:dyDescent="0.2">
      <c r="A31" s="73">
        <v>44308</v>
      </c>
      <c r="B31" s="24" t="s">
        <v>355</v>
      </c>
      <c r="C31" s="41">
        <v>1000000</v>
      </c>
      <c r="D31" s="1" t="s">
        <v>374</v>
      </c>
      <c r="E31" s="1">
        <v>1946</v>
      </c>
      <c r="F31" s="42" t="s">
        <v>1290</v>
      </c>
      <c r="G31" s="1">
        <v>1</v>
      </c>
      <c r="I31" s="1" t="s">
        <v>69</v>
      </c>
      <c r="J31" s="1">
        <v>3000</v>
      </c>
      <c r="P31" s="19" t="s">
        <v>2387</v>
      </c>
      <c r="W31">
        <f t="shared" si="1"/>
        <v>3000</v>
      </c>
      <c r="AC31" s="51" t="e">
        <f t="shared" si="0"/>
        <v>#DIV/0!</v>
      </c>
    </row>
    <row r="32" spans="1:29" x14ac:dyDescent="0.2">
      <c r="A32" s="73">
        <v>43888</v>
      </c>
      <c r="B32" s="24" t="s">
        <v>355</v>
      </c>
      <c r="C32" s="41">
        <v>1000000</v>
      </c>
      <c r="D32" s="1" t="s">
        <v>374</v>
      </c>
      <c r="E32" s="1">
        <v>1946</v>
      </c>
      <c r="F32" s="42" t="s">
        <v>1291</v>
      </c>
      <c r="G32" s="1">
        <v>7</v>
      </c>
      <c r="I32" s="1" t="s">
        <v>62</v>
      </c>
      <c r="J32" s="1">
        <v>1400</v>
      </c>
      <c r="L32" s="11" t="s">
        <v>1302</v>
      </c>
      <c r="M32" s="1" t="s">
        <v>1293</v>
      </c>
      <c r="P32" t="s">
        <v>1294</v>
      </c>
      <c r="S32" s="19" t="s">
        <v>1503</v>
      </c>
      <c r="U32" s="19" t="s">
        <v>2387</v>
      </c>
      <c r="W32">
        <f t="shared" si="1"/>
        <v>9800</v>
      </c>
      <c r="AC32" s="51" t="e">
        <f t="shared" si="0"/>
        <v>#DIV/0!</v>
      </c>
    </row>
    <row r="33" spans="1:29" x14ac:dyDescent="0.2">
      <c r="A33" s="73">
        <v>43888</v>
      </c>
      <c r="B33" s="24" t="s">
        <v>355</v>
      </c>
      <c r="C33" s="41">
        <v>1000000</v>
      </c>
      <c r="D33" s="1" t="s">
        <v>374</v>
      </c>
      <c r="E33" s="1">
        <v>1946</v>
      </c>
      <c r="F33" s="42" t="s">
        <v>1292</v>
      </c>
      <c r="G33" s="1">
        <v>1</v>
      </c>
      <c r="I33" s="1" t="s">
        <v>131</v>
      </c>
      <c r="J33" s="1">
        <v>11500</v>
      </c>
      <c r="P33" s="19" t="s">
        <v>2387</v>
      </c>
      <c r="W33">
        <f t="shared" si="1"/>
        <v>11500</v>
      </c>
      <c r="AC33" s="51" t="e">
        <f t="shared" si="0"/>
        <v>#DIV/0!</v>
      </c>
    </row>
    <row r="34" spans="1:29" x14ac:dyDescent="0.2">
      <c r="A34" s="215">
        <v>43868</v>
      </c>
      <c r="B34" s="24" t="s">
        <v>355</v>
      </c>
      <c r="C34" s="41">
        <v>1000000</v>
      </c>
      <c r="D34" s="1" t="s">
        <v>374</v>
      </c>
      <c r="E34" s="1">
        <v>1946</v>
      </c>
      <c r="F34" s="42" t="s">
        <v>412</v>
      </c>
      <c r="G34" s="1">
        <v>5</v>
      </c>
      <c r="H34" s="26">
        <f>(G34/(12/(AC34)))*12</f>
        <v>65</v>
      </c>
      <c r="I34" s="1" t="s">
        <v>395</v>
      </c>
      <c r="J34" s="1">
        <v>950</v>
      </c>
      <c r="L34" s="1">
        <v>1</v>
      </c>
      <c r="M34" s="1" t="s">
        <v>1302</v>
      </c>
      <c r="P34" t="s">
        <v>1327</v>
      </c>
      <c r="S34" s="19" t="s">
        <v>1503</v>
      </c>
      <c r="W34">
        <f t="shared" si="1"/>
        <v>4750</v>
      </c>
      <c r="X34" s="411">
        <v>17</v>
      </c>
      <c r="Y34" s="411">
        <v>1</v>
      </c>
      <c r="Z34" s="16">
        <v>21</v>
      </c>
      <c r="AC34" s="51">
        <f t="shared" si="0"/>
        <v>13</v>
      </c>
    </row>
    <row r="35" spans="1:29" x14ac:dyDescent="0.2">
      <c r="A35" s="215">
        <v>43746</v>
      </c>
      <c r="B35" s="24" t="s">
        <v>355</v>
      </c>
      <c r="C35" s="41">
        <v>10000000</v>
      </c>
      <c r="D35" s="1" t="s">
        <v>374</v>
      </c>
      <c r="E35" s="1">
        <v>1946</v>
      </c>
      <c r="G35" s="1">
        <v>2</v>
      </c>
      <c r="H35" s="26">
        <f>(G35/(12/(AC35)))*12</f>
        <v>16</v>
      </c>
      <c r="I35" s="11" t="s">
        <v>69</v>
      </c>
      <c r="J35" s="1">
        <v>5000</v>
      </c>
      <c r="K35" s="1">
        <v>1</v>
      </c>
      <c r="P35" s="19" t="s">
        <v>2387</v>
      </c>
      <c r="W35">
        <f t="shared" si="1"/>
        <v>10000</v>
      </c>
      <c r="X35" s="411">
        <v>4</v>
      </c>
      <c r="Y35" s="411">
        <v>7</v>
      </c>
      <c r="Z35" s="411">
        <v>2</v>
      </c>
      <c r="AA35" s="411">
        <v>0</v>
      </c>
      <c r="AB35" s="16">
        <v>27</v>
      </c>
      <c r="AC35" s="51">
        <f t="shared" si="0"/>
        <v>8</v>
      </c>
    </row>
    <row r="36" spans="1:29" x14ac:dyDescent="0.2">
      <c r="B36" s="24" t="s">
        <v>355</v>
      </c>
      <c r="C36" s="41">
        <v>10000000</v>
      </c>
      <c r="D36" s="1" t="s">
        <v>374</v>
      </c>
      <c r="E36" s="1">
        <v>1946</v>
      </c>
      <c r="F36" s="1" t="s">
        <v>758</v>
      </c>
      <c r="G36" s="1">
        <v>0</v>
      </c>
      <c r="J36" s="11"/>
      <c r="P36" s="19"/>
      <c r="W36">
        <f t="shared" si="1"/>
        <v>0</v>
      </c>
      <c r="AC36" s="51" t="e">
        <f t="shared" si="0"/>
        <v>#DIV/0!</v>
      </c>
    </row>
    <row r="37" spans="1:29" x14ac:dyDescent="0.2">
      <c r="B37" s="24" t="s">
        <v>355</v>
      </c>
      <c r="C37" s="41">
        <v>10000000</v>
      </c>
      <c r="D37" s="11" t="s">
        <v>374</v>
      </c>
      <c r="E37" s="1">
        <v>1946</v>
      </c>
      <c r="F37" s="11" t="s">
        <v>415</v>
      </c>
      <c r="G37" s="1">
        <v>0</v>
      </c>
      <c r="W37">
        <f t="shared" si="1"/>
        <v>0</v>
      </c>
      <c r="AC37" s="51" t="e">
        <f t="shared" si="0"/>
        <v>#DIV/0!</v>
      </c>
    </row>
    <row r="38" spans="1:29" x14ac:dyDescent="0.2">
      <c r="A38" s="215" t="s">
        <v>2322</v>
      </c>
      <c r="B38" s="24" t="s">
        <v>355</v>
      </c>
      <c r="C38" s="41">
        <v>100000000</v>
      </c>
      <c r="D38" s="11" t="s">
        <v>374</v>
      </c>
      <c r="E38" s="1">
        <v>1946</v>
      </c>
      <c r="G38" s="1">
        <v>1</v>
      </c>
      <c r="I38" s="11" t="s">
        <v>65</v>
      </c>
      <c r="J38" s="1">
        <v>15000</v>
      </c>
      <c r="W38">
        <f t="shared" si="1"/>
        <v>15000</v>
      </c>
      <c r="AC38" s="51" t="e">
        <f t="shared" si="0"/>
        <v>#DIV/0!</v>
      </c>
    </row>
    <row r="39" spans="1:29" x14ac:dyDescent="0.2">
      <c r="A39" s="215">
        <v>44320</v>
      </c>
      <c r="B39" s="24" t="s">
        <v>355</v>
      </c>
      <c r="C39" s="41" t="s">
        <v>2338</v>
      </c>
      <c r="D39" s="11" t="s">
        <v>374</v>
      </c>
      <c r="E39" s="595">
        <v>1946</v>
      </c>
      <c r="F39" s="595" t="s">
        <v>965</v>
      </c>
      <c r="G39" s="595">
        <v>1</v>
      </c>
      <c r="H39" s="595"/>
      <c r="I39" s="11" t="s">
        <v>83</v>
      </c>
      <c r="J39" s="595">
        <v>2600</v>
      </c>
      <c r="K39" s="595"/>
      <c r="L39" s="595"/>
      <c r="M39" s="595"/>
      <c r="N39" s="595"/>
      <c r="O39" s="595"/>
      <c r="P39" s="19" t="s">
        <v>2387</v>
      </c>
      <c r="W39">
        <f t="shared" si="1"/>
        <v>2600</v>
      </c>
      <c r="X39" s="595"/>
      <c r="Y39" s="595"/>
      <c r="Z39" s="595"/>
      <c r="AA39" s="595"/>
      <c r="AB39" s="595"/>
      <c r="AC39" s="51" t="e">
        <f t="shared" si="0"/>
        <v>#DIV/0!</v>
      </c>
    </row>
    <row r="40" spans="1:29" x14ac:dyDescent="0.2">
      <c r="B40" s="24" t="s">
        <v>355</v>
      </c>
      <c r="C40" s="41">
        <v>10000</v>
      </c>
      <c r="D40" s="1" t="s">
        <v>373</v>
      </c>
      <c r="E40" s="1">
        <v>1946</v>
      </c>
      <c r="G40" s="1">
        <v>0</v>
      </c>
      <c r="H40" s="26">
        <f>(G40/(12/(AC40)))*12</f>
        <v>0</v>
      </c>
      <c r="I40" s="11"/>
      <c r="W40">
        <f t="shared" si="1"/>
        <v>0</v>
      </c>
      <c r="X40" s="411">
        <v>2</v>
      </c>
      <c r="Y40" s="411">
        <v>7</v>
      </c>
      <c r="Z40" s="411">
        <v>7</v>
      </c>
      <c r="AA40" s="411">
        <v>2.5</v>
      </c>
      <c r="AB40" s="411">
        <v>1</v>
      </c>
      <c r="AC40" s="51">
        <f>AVERAGE(X40:AB40)</f>
        <v>3.9</v>
      </c>
    </row>
    <row r="41" spans="1:29" x14ac:dyDescent="0.2">
      <c r="A41" s="215" t="s">
        <v>135</v>
      </c>
      <c r="B41" s="35" t="s">
        <v>355</v>
      </c>
      <c r="C41" s="41">
        <v>100000</v>
      </c>
      <c r="D41" s="1" t="s">
        <v>373</v>
      </c>
      <c r="E41" s="1">
        <v>1946</v>
      </c>
      <c r="G41" s="1">
        <v>4</v>
      </c>
      <c r="H41" s="26">
        <f t="shared" ref="H41:H44" si="2">(G41/(12/(AC41)))*12</f>
        <v>15.2</v>
      </c>
      <c r="I41" s="11"/>
      <c r="M41" s="1">
        <v>3</v>
      </c>
      <c r="N41" s="1">
        <v>1</v>
      </c>
      <c r="S41" t="s">
        <v>1979</v>
      </c>
      <c r="W41">
        <f t="shared" si="1"/>
        <v>0</v>
      </c>
      <c r="X41" s="411">
        <v>1</v>
      </c>
      <c r="Y41" s="411">
        <v>5</v>
      </c>
      <c r="Z41" s="411">
        <v>3</v>
      </c>
      <c r="AA41" s="11">
        <v>9</v>
      </c>
      <c r="AB41" s="411">
        <v>1</v>
      </c>
      <c r="AC41" s="51">
        <f>AVERAGE(X41:AB41)</f>
        <v>3.8</v>
      </c>
    </row>
    <row r="42" spans="1:29" x14ac:dyDescent="0.2">
      <c r="A42" s="215" t="s">
        <v>135</v>
      </c>
      <c r="B42" s="24" t="s">
        <v>355</v>
      </c>
      <c r="C42" s="41">
        <v>1000000</v>
      </c>
      <c r="D42" s="1" t="s">
        <v>373</v>
      </c>
      <c r="E42" s="1">
        <v>1946</v>
      </c>
      <c r="G42" s="1">
        <v>2</v>
      </c>
      <c r="H42" s="26">
        <f t="shared" si="2"/>
        <v>6.6</v>
      </c>
      <c r="I42" s="11"/>
      <c r="M42" s="11">
        <v>1</v>
      </c>
      <c r="N42" s="1">
        <v>1</v>
      </c>
      <c r="P42" s="19"/>
      <c r="W42">
        <f t="shared" si="1"/>
        <v>0</v>
      </c>
      <c r="X42" s="411">
        <v>3</v>
      </c>
      <c r="Y42" s="411">
        <v>2.5</v>
      </c>
      <c r="Z42" s="411">
        <v>4</v>
      </c>
      <c r="AA42" s="11">
        <v>6</v>
      </c>
      <c r="AB42" s="411">
        <v>1</v>
      </c>
      <c r="AC42" s="51">
        <f>AVERAGE(X42:AB42)</f>
        <v>3.3</v>
      </c>
    </row>
    <row r="43" spans="1:29" x14ac:dyDescent="0.2">
      <c r="A43" s="215">
        <v>44326</v>
      </c>
      <c r="B43" s="24" t="s">
        <v>355</v>
      </c>
      <c r="C43" s="41">
        <v>10000000</v>
      </c>
      <c r="D43" s="1" t="s">
        <v>373</v>
      </c>
      <c r="E43" s="1">
        <v>1946</v>
      </c>
      <c r="G43" s="1">
        <v>2</v>
      </c>
      <c r="H43" s="26">
        <f t="shared" si="2"/>
        <v>3.6000000000000005</v>
      </c>
      <c r="I43" s="11" t="s">
        <v>64</v>
      </c>
      <c r="J43" s="1">
        <v>9600</v>
      </c>
      <c r="O43" s="1">
        <v>1</v>
      </c>
      <c r="W43">
        <f t="shared" si="1"/>
        <v>19200</v>
      </c>
      <c r="X43" s="411">
        <v>2</v>
      </c>
      <c r="Y43" s="411">
        <v>2</v>
      </c>
      <c r="Z43" s="411">
        <v>2</v>
      </c>
      <c r="AA43" s="411">
        <v>0</v>
      </c>
      <c r="AB43" s="411">
        <v>3</v>
      </c>
      <c r="AC43" s="51">
        <f t="shared" si="0"/>
        <v>1.8</v>
      </c>
    </row>
    <row r="44" spans="1:29" x14ac:dyDescent="0.2">
      <c r="A44" s="215"/>
      <c r="B44" s="35" t="s">
        <v>355</v>
      </c>
      <c r="C44" s="41">
        <v>100000000</v>
      </c>
      <c r="D44" s="1" t="s">
        <v>373</v>
      </c>
      <c r="E44" s="1">
        <v>1946</v>
      </c>
      <c r="G44" s="1">
        <v>0</v>
      </c>
      <c r="H44" s="26">
        <f t="shared" si="2"/>
        <v>0</v>
      </c>
      <c r="I44" s="11"/>
      <c r="W44">
        <f t="shared" si="1"/>
        <v>0</v>
      </c>
      <c r="X44" s="411">
        <v>0</v>
      </c>
      <c r="Y44" s="411">
        <v>0</v>
      </c>
      <c r="Z44" s="411">
        <v>2</v>
      </c>
      <c r="AA44" s="411">
        <v>0</v>
      </c>
      <c r="AB44" s="11">
        <v>4</v>
      </c>
      <c r="AC44" s="51">
        <f t="shared" si="0"/>
        <v>1.2</v>
      </c>
    </row>
    <row r="45" spans="1:29" x14ac:dyDescent="0.2">
      <c r="A45" s="73">
        <v>44308</v>
      </c>
      <c r="B45" s="1" t="s">
        <v>355</v>
      </c>
      <c r="C45" s="47" t="s">
        <v>145</v>
      </c>
      <c r="D45" s="1" t="s">
        <v>583</v>
      </c>
      <c r="E45" s="1">
        <v>1920</v>
      </c>
      <c r="F45" s="1" t="s">
        <v>1252</v>
      </c>
      <c r="G45" s="1">
        <v>1</v>
      </c>
      <c r="I45" s="1" t="s">
        <v>1894</v>
      </c>
      <c r="J45" s="1">
        <v>1400</v>
      </c>
      <c r="S45" t="s">
        <v>2040</v>
      </c>
      <c r="W45">
        <f t="shared" si="1"/>
        <v>1400</v>
      </c>
      <c r="AC45" s="51" t="e">
        <f t="shared" si="0"/>
        <v>#DIV/0!</v>
      </c>
    </row>
    <row r="46" spans="1:29" x14ac:dyDescent="0.2">
      <c r="B46" s="1" t="s">
        <v>355</v>
      </c>
      <c r="C46" s="41" t="s">
        <v>862</v>
      </c>
      <c r="D46" s="1" t="s">
        <v>583</v>
      </c>
      <c r="E46" s="1" t="s">
        <v>533</v>
      </c>
      <c r="F46" s="1" t="s">
        <v>1636</v>
      </c>
      <c r="G46" s="1">
        <v>0</v>
      </c>
      <c r="W46">
        <f t="shared" si="1"/>
        <v>0</v>
      </c>
      <c r="AC46" s="51" t="e">
        <f t="shared" si="0"/>
        <v>#DIV/0!</v>
      </c>
    </row>
    <row r="47" spans="1:29" x14ac:dyDescent="0.2">
      <c r="A47" s="73">
        <v>44074</v>
      </c>
      <c r="B47" s="11" t="s">
        <v>355</v>
      </c>
      <c r="C47" s="47" t="s">
        <v>618</v>
      </c>
      <c r="D47" s="11" t="s">
        <v>583</v>
      </c>
      <c r="E47" s="258">
        <v>1947</v>
      </c>
      <c r="F47" s="258"/>
      <c r="G47" s="258">
        <v>1</v>
      </c>
      <c r="I47" s="11" t="s">
        <v>62</v>
      </c>
      <c r="J47" s="258">
        <v>1900</v>
      </c>
      <c r="K47" s="258"/>
      <c r="L47" s="258"/>
      <c r="M47" s="258"/>
      <c r="N47" s="258"/>
      <c r="O47" s="258"/>
      <c r="S47" s="19" t="s">
        <v>1363</v>
      </c>
      <c r="W47">
        <f t="shared" si="1"/>
        <v>1900</v>
      </c>
      <c r="AC47" s="51" t="e">
        <f t="shared" si="0"/>
        <v>#DIV/0!</v>
      </c>
    </row>
    <row r="48" spans="1:29" x14ac:dyDescent="0.2">
      <c r="A48" s="73">
        <v>44012</v>
      </c>
      <c r="B48" s="11" t="s">
        <v>355</v>
      </c>
      <c r="C48" s="47">
        <v>0</v>
      </c>
      <c r="D48" s="11" t="s">
        <v>583</v>
      </c>
      <c r="E48" s="261">
        <v>1967</v>
      </c>
      <c r="F48" s="11" t="s">
        <v>1646</v>
      </c>
      <c r="G48" s="261">
        <v>1</v>
      </c>
      <c r="I48" s="11"/>
      <c r="J48" s="261">
        <v>300</v>
      </c>
      <c r="K48" s="261"/>
      <c r="L48" s="261"/>
      <c r="M48" s="261"/>
      <c r="N48" s="261"/>
      <c r="O48" s="261"/>
      <c r="S48" s="19"/>
      <c r="W48">
        <f t="shared" si="1"/>
        <v>300</v>
      </c>
      <c r="AC48" s="51" t="e">
        <f t="shared" si="0"/>
        <v>#DIV/0!</v>
      </c>
    </row>
    <row r="49" spans="1:29" x14ac:dyDescent="0.2">
      <c r="B49" s="11" t="s">
        <v>355</v>
      </c>
      <c r="C49" s="47" t="s">
        <v>448</v>
      </c>
      <c r="D49" s="11" t="s">
        <v>583</v>
      </c>
      <c r="E49" s="261">
        <v>1930</v>
      </c>
      <c r="F49" s="11"/>
      <c r="G49" s="261">
        <v>0</v>
      </c>
      <c r="I49" s="11"/>
      <c r="J49" s="261"/>
      <c r="K49" s="261"/>
      <c r="L49" s="261"/>
      <c r="M49" s="261"/>
      <c r="N49" s="261"/>
      <c r="O49" s="261"/>
      <c r="S49" s="19"/>
      <c r="W49">
        <f t="shared" si="1"/>
        <v>0</v>
      </c>
      <c r="AC49" s="51" t="e">
        <f t="shared" si="0"/>
        <v>#DIV/0!</v>
      </c>
    </row>
    <row r="50" spans="1:29" x14ac:dyDescent="0.2">
      <c r="A50" s="73">
        <v>44012</v>
      </c>
      <c r="B50" s="11" t="s">
        <v>355</v>
      </c>
      <c r="C50" s="47" t="s">
        <v>673</v>
      </c>
      <c r="D50" s="11" t="s">
        <v>583</v>
      </c>
      <c r="E50" s="258">
        <v>1985</v>
      </c>
      <c r="F50" s="11" t="s">
        <v>1641</v>
      </c>
      <c r="G50" s="258">
        <v>1</v>
      </c>
      <c r="I50" s="11" t="s">
        <v>65</v>
      </c>
      <c r="J50" s="258">
        <v>3700</v>
      </c>
      <c r="K50" s="258"/>
      <c r="L50" s="258"/>
      <c r="M50" s="258"/>
      <c r="N50" s="258"/>
      <c r="O50" s="258"/>
      <c r="S50" s="19" t="s">
        <v>1363</v>
      </c>
      <c r="W50">
        <f t="shared" si="1"/>
        <v>3700</v>
      </c>
      <c r="AC50" s="51" t="e">
        <f t="shared" si="0"/>
        <v>#DIV/0!</v>
      </c>
    </row>
    <row r="51" spans="1:29" x14ac:dyDescent="0.2">
      <c r="A51" s="73">
        <v>44012</v>
      </c>
      <c r="B51" s="11" t="s">
        <v>355</v>
      </c>
      <c r="C51" s="47"/>
      <c r="D51" s="11" t="s">
        <v>583</v>
      </c>
      <c r="E51" s="261"/>
      <c r="F51" s="11" t="s">
        <v>1647</v>
      </c>
      <c r="G51" s="261">
        <v>1</v>
      </c>
      <c r="I51" s="11"/>
      <c r="J51" s="261">
        <v>1200</v>
      </c>
      <c r="K51" s="261"/>
      <c r="L51" s="261"/>
      <c r="M51" s="261"/>
      <c r="N51" s="261"/>
      <c r="O51" s="261"/>
      <c r="S51" s="19"/>
      <c r="W51">
        <f t="shared" si="1"/>
        <v>1200</v>
      </c>
      <c r="AC51" s="51" t="e">
        <f t="shared" si="0"/>
        <v>#DIV/0!</v>
      </c>
    </row>
    <row r="52" spans="1:29" x14ac:dyDescent="0.2">
      <c r="A52" s="73">
        <v>44012</v>
      </c>
      <c r="B52" s="11" t="s">
        <v>355</v>
      </c>
      <c r="C52" s="47"/>
      <c r="D52" s="11" t="s">
        <v>583</v>
      </c>
      <c r="E52" s="261"/>
      <c r="F52" s="11" t="s">
        <v>1648</v>
      </c>
      <c r="G52" s="261">
        <v>1</v>
      </c>
      <c r="I52" s="11"/>
      <c r="J52" s="261">
        <v>1200</v>
      </c>
      <c r="K52" s="261"/>
      <c r="L52" s="261"/>
      <c r="M52" s="261"/>
      <c r="N52" s="261"/>
      <c r="O52" s="261"/>
      <c r="S52" s="19"/>
      <c r="W52">
        <f t="shared" si="1"/>
        <v>1200</v>
      </c>
      <c r="AC52" s="51" t="e">
        <f t="shared" si="0"/>
        <v>#DIV/0!</v>
      </c>
    </row>
    <row r="53" spans="1:29" x14ac:dyDescent="0.2">
      <c r="A53" s="73">
        <v>44012</v>
      </c>
      <c r="B53" s="11" t="s">
        <v>355</v>
      </c>
      <c r="C53" s="47"/>
      <c r="D53" s="11" t="s">
        <v>583</v>
      </c>
      <c r="E53" s="264"/>
      <c r="F53" s="11" t="s">
        <v>1651</v>
      </c>
      <c r="G53" s="264">
        <v>1</v>
      </c>
      <c r="I53" s="11"/>
      <c r="J53" s="264">
        <v>1600</v>
      </c>
      <c r="K53" s="264"/>
      <c r="L53" s="264"/>
      <c r="M53" s="264"/>
      <c r="N53" s="264"/>
      <c r="O53" s="264"/>
      <c r="S53" s="19"/>
      <c r="W53">
        <f t="shared" si="1"/>
        <v>1600</v>
      </c>
      <c r="AC53" s="51" t="e">
        <f t="shared" si="0"/>
        <v>#DIV/0!</v>
      </c>
    </row>
    <row r="54" spans="1:29" x14ac:dyDescent="0.2">
      <c r="A54" s="73">
        <v>44012</v>
      </c>
      <c r="B54" s="11" t="s">
        <v>355</v>
      </c>
      <c r="C54" s="47"/>
      <c r="D54" s="11" t="s">
        <v>583</v>
      </c>
      <c r="E54" s="264"/>
      <c r="F54" s="11" t="s">
        <v>1652</v>
      </c>
      <c r="G54" s="264">
        <v>1</v>
      </c>
      <c r="I54" s="11"/>
      <c r="J54" s="264">
        <v>1200</v>
      </c>
      <c r="K54" s="264"/>
      <c r="L54" s="264"/>
      <c r="M54" s="264"/>
      <c r="N54" s="264"/>
      <c r="O54" s="264"/>
      <c r="S54" s="19"/>
      <c r="W54">
        <f t="shared" si="1"/>
        <v>1200</v>
      </c>
      <c r="AC54" s="51" t="e">
        <f t="shared" si="0"/>
        <v>#DIV/0!</v>
      </c>
    </row>
    <row r="55" spans="1:29" x14ac:dyDescent="0.2">
      <c r="A55" s="73">
        <v>44012</v>
      </c>
      <c r="B55" s="11" t="s">
        <v>355</v>
      </c>
      <c r="C55" s="47"/>
      <c r="D55" s="11" t="s">
        <v>583</v>
      </c>
      <c r="E55" s="265">
        <v>1960</v>
      </c>
      <c r="F55" s="11" t="s">
        <v>1653</v>
      </c>
      <c r="G55" s="265">
        <v>1</v>
      </c>
      <c r="I55" s="11" t="s">
        <v>65</v>
      </c>
      <c r="J55" s="265">
        <v>800</v>
      </c>
      <c r="K55" s="265"/>
      <c r="L55" s="265"/>
      <c r="M55" s="265"/>
      <c r="N55" s="265"/>
      <c r="O55" s="265"/>
      <c r="S55" s="19"/>
      <c r="W55">
        <f t="shared" si="1"/>
        <v>800</v>
      </c>
      <c r="AC55" s="51" t="e">
        <f t="shared" si="0"/>
        <v>#DIV/0!</v>
      </c>
    </row>
    <row r="56" spans="1:29" x14ac:dyDescent="0.2">
      <c r="A56" s="73">
        <v>44012</v>
      </c>
      <c r="B56" s="11" t="s">
        <v>355</v>
      </c>
      <c r="C56" s="47"/>
      <c r="D56" s="11" t="s">
        <v>583</v>
      </c>
      <c r="E56" s="265">
        <v>1987</v>
      </c>
      <c r="F56" s="11" t="s">
        <v>1654</v>
      </c>
      <c r="G56" s="265">
        <v>1</v>
      </c>
      <c r="I56" s="11" t="s">
        <v>65</v>
      </c>
      <c r="J56" s="265">
        <v>5400</v>
      </c>
      <c r="K56" s="265"/>
      <c r="L56" s="265"/>
      <c r="M56" s="265"/>
      <c r="N56" s="265"/>
      <c r="O56" s="265"/>
      <c r="S56" s="19"/>
      <c r="W56">
        <f t="shared" si="1"/>
        <v>5400</v>
      </c>
      <c r="AC56" s="51" t="e">
        <f t="shared" si="0"/>
        <v>#DIV/0!</v>
      </c>
    </row>
    <row r="57" spans="1:29" x14ac:dyDescent="0.2">
      <c r="A57" s="73">
        <v>44012</v>
      </c>
      <c r="B57" s="11" t="s">
        <v>355</v>
      </c>
      <c r="C57" s="47"/>
      <c r="D57" s="11" t="s">
        <v>583</v>
      </c>
      <c r="E57" s="265">
        <v>1979</v>
      </c>
      <c r="F57" s="11" t="s">
        <v>1655</v>
      </c>
      <c r="G57" s="265">
        <v>1</v>
      </c>
      <c r="I57" s="11" t="s">
        <v>64</v>
      </c>
      <c r="J57" s="265">
        <v>1100</v>
      </c>
      <c r="K57" s="265"/>
      <c r="L57" s="265"/>
      <c r="M57" s="265"/>
      <c r="N57" s="265"/>
      <c r="O57" s="265"/>
      <c r="S57" s="19"/>
      <c r="W57">
        <f t="shared" si="1"/>
        <v>1100</v>
      </c>
      <c r="AC57" s="51" t="e">
        <f t="shared" si="0"/>
        <v>#DIV/0!</v>
      </c>
    </row>
    <row r="58" spans="1:29" x14ac:dyDescent="0.2">
      <c r="A58" s="73">
        <v>44012</v>
      </c>
      <c r="B58" s="11" t="s">
        <v>355</v>
      </c>
      <c r="C58" s="47"/>
      <c r="D58" s="11" t="s">
        <v>583</v>
      </c>
      <c r="E58" s="268">
        <v>1984</v>
      </c>
      <c r="F58" s="11" t="s">
        <v>1656</v>
      </c>
      <c r="G58" s="268">
        <v>1</v>
      </c>
      <c r="I58" s="11" t="s">
        <v>65</v>
      </c>
      <c r="J58" s="268">
        <v>800</v>
      </c>
      <c r="K58" s="268"/>
      <c r="L58" s="268"/>
      <c r="M58" s="268"/>
      <c r="N58" s="268"/>
      <c r="O58" s="268"/>
      <c r="S58" s="19"/>
      <c r="W58">
        <f t="shared" si="1"/>
        <v>800</v>
      </c>
      <c r="AC58" s="51" t="e">
        <f t="shared" si="0"/>
        <v>#DIV/0!</v>
      </c>
    </row>
    <row r="59" spans="1:29" x14ac:dyDescent="0.2">
      <c r="A59" s="73">
        <v>44012</v>
      </c>
      <c r="B59" s="11" t="s">
        <v>355</v>
      </c>
      <c r="C59" s="47"/>
      <c r="D59" s="11" t="s">
        <v>583</v>
      </c>
      <c r="E59" s="268">
        <v>1974</v>
      </c>
      <c r="F59" s="11" t="s">
        <v>1657</v>
      </c>
      <c r="G59" s="268">
        <v>1</v>
      </c>
      <c r="I59" s="11" t="s">
        <v>64</v>
      </c>
      <c r="J59" s="268">
        <v>6400</v>
      </c>
      <c r="K59" s="268"/>
      <c r="L59" s="268"/>
      <c r="M59" s="268"/>
      <c r="N59" s="268"/>
      <c r="O59" s="268"/>
      <c r="S59" s="19"/>
      <c r="W59">
        <f t="shared" si="1"/>
        <v>6400</v>
      </c>
      <c r="AC59" s="51" t="e">
        <f t="shared" si="0"/>
        <v>#DIV/0!</v>
      </c>
    </row>
    <row r="60" spans="1:29" x14ac:dyDescent="0.2">
      <c r="B60" s="11" t="s">
        <v>355</v>
      </c>
      <c r="C60" s="47"/>
      <c r="D60" s="11" t="s">
        <v>583</v>
      </c>
      <c r="E60" s="268">
        <v>1974</v>
      </c>
      <c r="F60" s="11" t="s">
        <v>1659</v>
      </c>
      <c r="G60" s="268">
        <v>0</v>
      </c>
      <c r="I60" s="11"/>
      <c r="J60" s="268"/>
      <c r="K60" s="268"/>
      <c r="L60" s="268"/>
      <c r="M60" s="268"/>
      <c r="N60" s="268"/>
      <c r="O60" s="268"/>
      <c r="S60" s="19"/>
      <c r="W60">
        <f t="shared" si="1"/>
        <v>0</v>
      </c>
      <c r="AC60" s="51" t="e">
        <f t="shared" si="0"/>
        <v>#DIV/0!</v>
      </c>
    </row>
    <row r="61" spans="1:29" x14ac:dyDescent="0.2">
      <c r="B61" s="11" t="s">
        <v>355</v>
      </c>
      <c r="C61" s="47"/>
      <c r="D61" s="11" t="s">
        <v>583</v>
      </c>
      <c r="E61" s="268">
        <v>1974</v>
      </c>
      <c r="F61" s="11" t="s">
        <v>1660</v>
      </c>
      <c r="G61" s="268">
        <v>0</v>
      </c>
      <c r="I61" s="11"/>
      <c r="J61" s="268"/>
      <c r="K61" s="268"/>
      <c r="L61" s="268"/>
      <c r="M61" s="268"/>
      <c r="N61" s="268"/>
      <c r="O61" s="268"/>
      <c r="S61" s="19"/>
      <c r="W61">
        <f t="shared" si="1"/>
        <v>0</v>
      </c>
      <c r="AC61" s="51" t="e">
        <f t="shared" si="0"/>
        <v>#DIV/0!</v>
      </c>
    </row>
    <row r="62" spans="1:29" x14ac:dyDescent="0.2">
      <c r="A62" s="73">
        <v>44012</v>
      </c>
      <c r="B62" s="11" t="s">
        <v>355</v>
      </c>
      <c r="C62" s="47"/>
      <c r="D62" s="11" t="s">
        <v>583</v>
      </c>
      <c r="E62" s="268">
        <v>1979</v>
      </c>
      <c r="F62" s="11" t="s">
        <v>1661</v>
      </c>
      <c r="G62" s="268">
        <v>1</v>
      </c>
      <c r="I62" s="11" t="s">
        <v>65</v>
      </c>
      <c r="J62" s="268">
        <v>950</v>
      </c>
      <c r="K62" s="268"/>
      <c r="L62" s="268"/>
      <c r="M62" s="268"/>
      <c r="N62" s="268"/>
      <c r="O62" s="268"/>
      <c r="S62" s="19"/>
      <c r="W62">
        <f t="shared" si="1"/>
        <v>950</v>
      </c>
      <c r="AC62" s="51" t="e">
        <f t="shared" si="0"/>
        <v>#DIV/0!</v>
      </c>
    </row>
    <row r="63" spans="1:29" x14ac:dyDescent="0.2">
      <c r="A63" s="73">
        <v>44012</v>
      </c>
      <c r="B63" s="11" t="s">
        <v>355</v>
      </c>
      <c r="C63" s="47"/>
      <c r="D63" s="11" t="s">
        <v>583</v>
      </c>
      <c r="E63" s="268">
        <v>1986</v>
      </c>
      <c r="F63" s="11" t="s">
        <v>1662</v>
      </c>
      <c r="G63" s="268">
        <v>1</v>
      </c>
      <c r="I63" s="11" t="s">
        <v>64</v>
      </c>
      <c r="J63" s="268">
        <v>6400</v>
      </c>
      <c r="K63" s="268"/>
      <c r="L63" s="268"/>
      <c r="M63" s="268"/>
      <c r="N63" s="268"/>
      <c r="O63" s="268"/>
      <c r="S63" s="19" t="s">
        <v>1363</v>
      </c>
      <c r="W63">
        <f t="shared" si="1"/>
        <v>6400</v>
      </c>
      <c r="AC63" s="51" t="e">
        <f t="shared" si="0"/>
        <v>#DIV/0!</v>
      </c>
    </row>
    <row r="64" spans="1:29" x14ac:dyDescent="0.2">
      <c r="A64" s="73">
        <v>44012</v>
      </c>
      <c r="B64" s="11" t="s">
        <v>355</v>
      </c>
      <c r="C64" s="47"/>
      <c r="D64" s="11" t="s">
        <v>583</v>
      </c>
      <c r="E64" s="268">
        <v>1992</v>
      </c>
      <c r="F64" s="11" t="s">
        <v>1658</v>
      </c>
      <c r="G64" s="268">
        <v>1</v>
      </c>
      <c r="I64" s="11" t="s">
        <v>64</v>
      </c>
      <c r="J64" s="268">
        <v>6400</v>
      </c>
      <c r="K64" s="268"/>
      <c r="L64" s="268"/>
      <c r="M64" s="268"/>
      <c r="N64" s="268"/>
      <c r="O64" s="268"/>
      <c r="S64" s="19" t="s">
        <v>1363</v>
      </c>
      <c r="W64">
        <f t="shared" si="1"/>
        <v>6400</v>
      </c>
      <c r="AC64" s="51" t="e">
        <f t="shared" si="0"/>
        <v>#DIV/0!</v>
      </c>
    </row>
    <row r="65" spans="1:29" x14ac:dyDescent="0.2">
      <c r="B65" s="11" t="s">
        <v>355</v>
      </c>
      <c r="C65" s="47"/>
      <c r="D65" s="11" t="s">
        <v>583</v>
      </c>
      <c r="E65" s="268">
        <v>1999</v>
      </c>
      <c r="F65" s="11" t="s">
        <v>1663</v>
      </c>
      <c r="G65" s="268">
        <v>0</v>
      </c>
      <c r="I65" s="11"/>
      <c r="J65" s="268"/>
      <c r="K65" s="268"/>
      <c r="L65" s="268"/>
      <c r="M65" s="268"/>
      <c r="N65" s="268"/>
      <c r="O65" s="268"/>
      <c r="S65" s="19"/>
      <c r="W65">
        <f t="shared" si="1"/>
        <v>0</v>
      </c>
      <c r="AC65" s="51" t="e">
        <f t="shared" si="0"/>
        <v>#DIV/0!</v>
      </c>
    </row>
    <row r="66" spans="1:29" x14ac:dyDescent="0.2">
      <c r="A66" s="73">
        <v>43955</v>
      </c>
      <c r="B66" s="11" t="s">
        <v>355</v>
      </c>
      <c r="C66" s="47"/>
      <c r="D66" s="11" t="s">
        <v>583</v>
      </c>
      <c r="E66" s="269">
        <v>1987</v>
      </c>
      <c r="F66" s="11" t="s">
        <v>1664</v>
      </c>
      <c r="G66" s="269">
        <v>1</v>
      </c>
      <c r="I66" s="11" t="s">
        <v>69</v>
      </c>
      <c r="J66" s="269">
        <v>2500</v>
      </c>
      <c r="K66" s="269"/>
      <c r="L66" s="269"/>
      <c r="M66" s="269"/>
      <c r="N66" s="269"/>
      <c r="O66" s="269"/>
      <c r="S66" s="19"/>
      <c r="W66">
        <f t="shared" si="1"/>
        <v>2500</v>
      </c>
      <c r="AC66" s="51" t="e">
        <f t="shared" si="0"/>
        <v>#DIV/0!</v>
      </c>
    </row>
    <row r="67" spans="1:29" x14ac:dyDescent="0.2">
      <c r="A67" s="73">
        <v>44012</v>
      </c>
      <c r="B67" s="11" t="s">
        <v>355</v>
      </c>
      <c r="C67" s="47"/>
      <c r="D67" s="11" t="s">
        <v>583</v>
      </c>
      <c r="E67" s="269">
        <v>1980</v>
      </c>
      <c r="F67" s="11" t="s">
        <v>1665</v>
      </c>
      <c r="G67" s="269">
        <v>1</v>
      </c>
      <c r="I67" s="11" t="s">
        <v>64</v>
      </c>
      <c r="J67" s="269">
        <v>1600</v>
      </c>
      <c r="K67" s="269"/>
      <c r="L67" s="269"/>
      <c r="M67" s="269"/>
      <c r="N67" s="269"/>
      <c r="O67" s="269"/>
      <c r="S67" s="19"/>
      <c r="W67">
        <f t="shared" si="1"/>
        <v>1600</v>
      </c>
      <c r="AC67" s="51" t="e">
        <f t="shared" ref="AC67:AC138" si="3">AVERAGE(X67:AB67)</f>
        <v>#DIV/0!</v>
      </c>
    </row>
    <row r="68" spans="1:29" x14ac:dyDescent="0.2">
      <c r="B68" s="11" t="s">
        <v>355</v>
      </c>
      <c r="C68" s="47"/>
      <c r="D68" s="11" t="s">
        <v>583</v>
      </c>
      <c r="E68" s="269">
        <v>1988</v>
      </c>
      <c r="F68" s="11" t="s">
        <v>1666</v>
      </c>
      <c r="G68" s="269">
        <v>0</v>
      </c>
      <c r="I68" s="11"/>
      <c r="J68" s="269"/>
      <c r="K68" s="269"/>
      <c r="L68" s="269"/>
      <c r="M68" s="269"/>
      <c r="N68" s="269"/>
      <c r="O68" s="269"/>
      <c r="S68" s="19"/>
      <c r="W68">
        <f t="shared" si="1"/>
        <v>0</v>
      </c>
      <c r="AC68" s="51" t="e">
        <f t="shared" si="3"/>
        <v>#DIV/0!</v>
      </c>
    </row>
    <row r="69" spans="1:29" x14ac:dyDescent="0.2">
      <c r="B69" s="11" t="s">
        <v>355</v>
      </c>
      <c r="C69" s="47"/>
      <c r="D69" s="11" t="s">
        <v>583</v>
      </c>
      <c r="E69" s="269">
        <v>1988</v>
      </c>
      <c r="F69" s="11" t="s">
        <v>1667</v>
      </c>
      <c r="G69" s="269">
        <v>0</v>
      </c>
      <c r="I69" s="11"/>
      <c r="J69" s="269"/>
      <c r="K69" s="269"/>
      <c r="L69" s="269"/>
      <c r="M69" s="269"/>
      <c r="N69" s="269"/>
      <c r="O69" s="269"/>
      <c r="S69" s="19"/>
      <c r="W69">
        <f t="shared" si="1"/>
        <v>0</v>
      </c>
      <c r="AC69" s="51" t="e">
        <f t="shared" si="3"/>
        <v>#DIV/0!</v>
      </c>
    </row>
    <row r="70" spans="1:29" x14ac:dyDescent="0.2">
      <c r="B70" s="11" t="s">
        <v>355</v>
      </c>
      <c r="C70" s="47"/>
      <c r="D70" s="11" t="s">
        <v>583</v>
      </c>
      <c r="E70" s="269">
        <v>1986</v>
      </c>
      <c r="F70" s="11" t="s">
        <v>1668</v>
      </c>
      <c r="G70" s="269">
        <v>0</v>
      </c>
      <c r="I70" s="11"/>
      <c r="J70" s="269"/>
      <c r="K70" s="269"/>
      <c r="L70" s="269"/>
      <c r="M70" s="269"/>
      <c r="N70" s="269"/>
      <c r="O70" s="269"/>
      <c r="S70" s="19"/>
      <c r="W70">
        <f t="shared" si="1"/>
        <v>0</v>
      </c>
      <c r="AC70" s="51" t="e">
        <f t="shared" si="3"/>
        <v>#DIV/0!</v>
      </c>
    </row>
    <row r="71" spans="1:29" x14ac:dyDescent="0.2">
      <c r="B71" s="11" t="s">
        <v>355</v>
      </c>
      <c r="C71" s="47"/>
      <c r="D71" s="11" t="s">
        <v>583</v>
      </c>
      <c r="E71" s="269">
        <v>1985</v>
      </c>
      <c r="F71" s="11" t="s">
        <v>1669</v>
      </c>
      <c r="G71" s="269">
        <v>0</v>
      </c>
      <c r="I71" s="11"/>
      <c r="J71" s="269"/>
      <c r="K71" s="269"/>
      <c r="L71" s="269"/>
      <c r="M71" s="269"/>
      <c r="N71" s="269"/>
      <c r="O71" s="269"/>
      <c r="S71" s="19"/>
      <c r="W71">
        <f t="shared" si="1"/>
        <v>0</v>
      </c>
      <c r="AC71" s="51" t="e">
        <f t="shared" si="3"/>
        <v>#DIV/0!</v>
      </c>
    </row>
    <row r="72" spans="1:29" x14ac:dyDescent="0.2">
      <c r="B72" s="11" t="s">
        <v>355</v>
      </c>
      <c r="C72" s="47"/>
      <c r="D72" s="11" t="s">
        <v>583</v>
      </c>
      <c r="E72" s="270">
        <v>1984</v>
      </c>
      <c r="F72" s="11" t="s">
        <v>1670</v>
      </c>
      <c r="G72" s="270">
        <v>0</v>
      </c>
      <c r="I72" s="11"/>
      <c r="J72" s="270"/>
      <c r="K72" s="270"/>
      <c r="L72" s="270"/>
      <c r="M72" s="270"/>
      <c r="N72" s="270"/>
      <c r="O72" s="270"/>
      <c r="S72" s="19"/>
      <c r="W72">
        <f t="shared" si="1"/>
        <v>0</v>
      </c>
      <c r="AC72" s="51" t="e">
        <f t="shared" si="3"/>
        <v>#DIV/0!</v>
      </c>
    </row>
    <row r="73" spans="1:29" x14ac:dyDescent="0.2">
      <c r="B73" s="11" t="s">
        <v>355</v>
      </c>
      <c r="C73" s="47"/>
      <c r="D73" s="11" t="s">
        <v>583</v>
      </c>
      <c r="E73" s="270">
        <v>1985</v>
      </c>
      <c r="F73" s="11" t="s">
        <v>1671</v>
      </c>
      <c r="G73" s="270">
        <v>0</v>
      </c>
      <c r="I73" s="11"/>
      <c r="J73" s="270"/>
      <c r="K73" s="270"/>
      <c r="L73" s="149"/>
      <c r="M73" s="24"/>
      <c r="N73" s="24"/>
      <c r="O73" s="24"/>
      <c r="P73" s="28"/>
      <c r="Q73" s="28"/>
      <c r="R73" s="28"/>
      <c r="S73" s="28"/>
      <c r="T73" s="28"/>
      <c r="U73" s="28"/>
      <c r="W73">
        <f t="shared" si="1"/>
        <v>0</v>
      </c>
      <c r="AC73" s="51" t="e">
        <f t="shared" si="3"/>
        <v>#DIV/0!</v>
      </c>
    </row>
    <row r="74" spans="1:29" x14ac:dyDescent="0.2">
      <c r="A74" s="73">
        <v>44012</v>
      </c>
      <c r="B74" s="11" t="s">
        <v>355</v>
      </c>
      <c r="C74" s="47"/>
      <c r="D74" s="11" t="s">
        <v>583</v>
      </c>
      <c r="E74" s="270">
        <v>1985</v>
      </c>
      <c r="F74" s="11" t="s">
        <v>1672</v>
      </c>
      <c r="G74" s="270">
        <v>1</v>
      </c>
      <c r="I74" s="11" t="s">
        <v>67</v>
      </c>
      <c r="J74" s="270">
        <v>800</v>
      </c>
      <c r="K74" s="270"/>
      <c r="L74" s="270"/>
      <c r="M74" s="270"/>
      <c r="N74" s="270"/>
      <c r="O74" s="270"/>
      <c r="S74" s="19"/>
      <c r="W74">
        <f t="shared" si="1"/>
        <v>800</v>
      </c>
      <c r="AC74" s="51" t="e">
        <f t="shared" si="3"/>
        <v>#DIV/0!</v>
      </c>
    </row>
    <row r="75" spans="1:29" x14ac:dyDescent="0.2">
      <c r="A75" s="73">
        <v>44279</v>
      </c>
      <c r="B75" s="11" t="s">
        <v>409</v>
      </c>
      <c r="C75" s="47"/>
      <c r="D75" s="11" t="s">
        <v>583</v>
      </c>
      <c r="E75" s="572" t="s">
        <v>533</v>
      </c>
      <c r="F75" s="11" t="s">
        <v>2247</v>
      </c>
      <c r="G75" s="572">
        <v>1</v>
      </c>
      <c r="H75" s="572"/>
      <c r="I75" s="11" t="s">
        <v>397</v>
      </c>
      <c r="J75" s="572">
        <v>450</v>
      </c>
      <c r="K75" s="572"/>
      <c r="L75" s="572"/>
      <c r="M75" s="572"/>
      <c r="N75" s="572"/>
      <c r="O75" s="572"/>
      <c r="S75" s="19"/>
      <c r="X75" s="572"/>
      <c r="Y75" s="572"/>
      <c r="Z75" s="572"/>
      <c r="AA75" s="572"/>
      <c r="AB75" s="572"/>
      <c r="AC75" s="51"/>
    </row>
    <row r="76" spans="1:29" x14ac:dyDescent="0.2">
      <c r="A76" s="73">
        <v>44279</v>
      </c>
      <c r="B76" s="11" t="s">
        <v>355</v>
      </c>
      <c r="C76" s="47"/>
      <c r="D76" s="11" t="s">
        <v>583</v>
      </c>
      <c r="E76" s="270" t="s">
        <v>533</v>
      </c>
      <c r="F76" s="11" t="s">
        <v>2250</v>
      </c>
      <c r="G76" s="270">
        <v>1</v>
      </c>
      <c r="I76" s="11" t="s">
        <v>366</v>
      </c>
      <c r="J76" s="270">
        <v>550</v>
      </c>
      <c r="K76" s="270"/>
      <c r="L76" s="270"/>
      <c r="M76" s="270"/>
      <c r="N76" s="270"/>
      <c r="O76" s="270"/>
      <c r="S76" s="19"/>
      <c r="W76">
        <f t="shared" si="1"/>
        <v>550</v>
      </c>
      <c r="AC76" s="51" t="e">
        <f t="shared" si="3"/>
        <v>#DIV/0!</v>
      </c>
    </row>
    <row r="77" spans="1:29" x14ac:dyDescent="0.2">
      <c r="A77" s="73">
        <v>44279</v>
      </c>
      <c r="B77" s="11" t="s">
        <v>355</v>
      </c>
      <c r="C77" s="47"/>
      <c r="D77" s="11" t="s">
        <v>583</v>
      </c>
      <c r="E77" s="270" t="s">
        <v>533</v>
      </c>
      <c r="F77" s="11" t="s">
        <v>2250</v>
      </c>
      <c r="G77" s="270">
        <v>3</v>
      </c>
      <c r="I77" s="11" t="s">
        <v>366</v>
      </c>
      <c r="J77" s="270">
        <v>600</v>
      </c>
      <c r="K77" s="270"/>
      <c r="L77" s="270" t="s">
        <v>2251</v>
      </c>
      <c r="M77" s="270"/>
      <c r="N77" s="270"/>
      <c r="O77" s="270"/>
      <c r="S77" s="19" t="s">
        <v>2228</v>
      </c>
      <c r="W77">
        <f t="shared" si="1"/>
        <v>1800</v>
      </c>
      <c r="AC77" s="51" t="e">
        <f t="shared" si="3"/>
        <v>#DIV/0!</v>
      </c>
    </row>
    <row r="78" spans="1:29" x14ac:dyDescent="0.2">
      <c r="A78" s="73">
        <v>44273</v>
      </c>
      <c r="B78" s="11" t="s">
        <v>1571</v>
      </c>
      <c r="C78" s="47"/>
      <c r="D78" s="11" t="s">
        <v>583</v>
      </c>
      <c r="E78" s="270" t="s">
        <v>533</v>
      </c>
      <c r="F78" s="11" t="s">
        <v>2249</v>
      </c>
      <c r="G78" s="270">
        <v>2</v>
      </c>
      <c r="I78" s="11" t="s">
        <v>397</v>
      </c>
      <c r="J78" s="270">
        <v>650</v>
      </c>
      <c r="K78" s="270"/>
      <c r="L78" s="270" t="s">
        <v>1225</v>
      </c>
      <c r="M78" s="270"/>
      <c r="N78" s="270"/>
      <c r="O78" s="270"/>
      <c r="S78" s="19" t="s">
        <v>1363</v>
      </c>
      <c r="T78" t="s">
        <v>2228</v>
      </c>
      <c r="W78">
        <f t="shared" si="1"/>
        <v>1300</v>
      </c>
      <c r="AC78" s="51" t="e">
        <f t="shared" si="3"/>
        <v>#DIV/0!</v>
      </c>
    </row>
    <row r="79" spans="1:29" x14ac:dyDescent="0.2">
      <c r="A79" s="73">
        <v>44273</v>
      </c>
      <c r="B79" s="11" t="s">
        <v>2246</v>
      </c>
      <c r="C79" s="47"/>
      <c r="D79" s="11" t="s">
        <v>583</v>
      </c>
      <c r="E79" s="428" t="s">
        <v>533</v>
      </c>
      <c r="F79" s="11" t="s">
        <v>2248</v>
      </c>
      <c r="G79" s="428">
        <v>4</v>
      </c>
      <c r="H79" s="428"/>
      <c r="I79" s="11" t="s">
        <v>397</v>
      </c>
      <c r="J79" s="428">
        <v>750</v>
      </c>
      <c r="K79" s="428"/>
      <c r="L79" s="428" t="s">
        <v>2214</v>
      </c>
      <c r="M79" s="428"/>
      <c r="N79" s="428"/>
      <c r="O79" s="428"/>
      <c r="S79" s="19" t="s">
        <v>1363</v>
      </c>
      <c r="T79" t="s">
        <v>2215</v>
      </c>
      <c r="W79">
        <f t="shared" si="1"/>
        <v>3000</v>
      </c>
      <c r="X79" s="428"/>
      <c r="Y79" s="428"/>
      <c r="Z79" s="428"/>
      <c r="AA79" s="428"/>
      <c r="AB79" s="428"/>
      <c r="AC79" s="51" t="e">
        <f t="shared" si="3"/>
        <v>#DIV/0!</v>
      </c>
    </row>
    <row r="80" spans="1:29" x14ac:dyDescent="0.2">
      <c r="B80" s="11" t="s">
        <v>355</v>
      </c>
      <c r="C80" s="47">
        <v>50</v>
      </c>
      <c r="D80" s="11" t="s">
        <v>583</v>
      </c>
      <c r="E80" s="281">
        <v>1974</v>
      </c>
      <c r="F80" s="11" t="s">
        <v>362</v>
      </c>
      <c r="G80" s="281">
        <v>1</v>
      </c>
      <c r="I80" s="11" t="s">
        <v>69</v>
      </c>
      <c r="J80" s="281">
        <v>3200</v>
      </c>
      <c r="K80" s="281"/>
      <c r="L80" s="281"/>
      <c r="M80" s="281"/>
      <c r="N80" s="281"/>
      <c r="O80" s="281"/>
      <c r="S80" s="19" t="s">
        <v>1363</v>
      </c>
      <c r="W80">
        <f t="shared" si="1"/>
        <v>3200</v>
      </c>
      <c r="AC80" s="51" t="e">
        <f t="shared" si="3"/>
        <v>#DIV/0!</v>
      </c>
    </row>
    <row r="81" spans="1:29" x14ac:dyDescent="0.2">
      <c r="B81" s="11" t="s">
        <v>355</v>
      </c>
      <c r="C81" s="47">
        <v>2</v>
      </c>
      <c r="D81" s="11" t="s">
        <v>583</v>
      </c>
      <c r="E81" s="430">
        <v>1939</v>
      </c>
      <c r="F81" s="11" t="s">
        <v>371</v>
      </c>
      <c r="G81" s="430">
        <v>0</v>
      </c>
      <c r="H81" s="430"/>
      <c r="I81" s="11"/>
      <c r="J81" s="430"/>
      <c r="K81" s="430"/>
      <c r="L81" s="430"/>
      <c r="M81" s="430"/>
      <c r="N81" s="430"/>
      <c r="O81" s="430"/>
      <c r="S81" s="19"/>
      <c r="W81">
        <f t="shared" si="1"/>
        <v>0</v>
      </c>
      <c r="X81" s="430"/>
      <c r="Y81" s="430"/>
      <c r="Z81" s="430"/>
      <c r="AA81" s="430"/>
      <c r="AB81" s="430"/>
      <c r="AC81" s="51" t="e">
        <f t="shared" si="3"/>
        <v>#DIV/0!</v>
      </c>
    </row>
    <row r="82" spans="1:29" x14ac:dyDescent="0.2">
      <c r="A82" s="73">
        <v>44104</v>
      </c>
      <c r="B82" s="11" t="s">
        <v>355</v>
      </c>
      <c r="C82" s="47">
        <v>100</v>
      </c>
      <c r="D82" s="11" t="s">
        <v>583</v>
      </c>
      <c r="E82" s="431">
        <v>1907</v>
      </c>
      <c r="F82" s="11" t="s">
        <v>1940</v>
      </c>
      <c r="G82" s="431">
        <v>1</v>
      </c>
      <c r="H82" s="431"/>
      <c r="I82" s="11" t="s">
        <v>69</v>
      </c>
      <c r="J82" s="431">
        <v>3000</v>
      </c>
      <c r="K82" s="431"/>
      <c r="L82" s="431"/>
      <c r="M82" s="431"/>
      <c r="N82" s="431"/>
      <c r="O82" s="431"/>
      <c r="R82" t="s">
        <v>1944</v>
      </c>
      <c r="S82" s="19" t="s">
        <v>1936</v>
      </c>
      <c r="W82">
        <f t="shared" si="1"/>
        <v>3000</v>
      </c>
      <c r="X82" s="431"/>
      <c r="Y82" s="431"/>
      <c r="Z82" s="431"/>
      <c r="AA82" s="431"/>
      <c r="AB82" s="431"/>
      <c r="AC82" s="51" t="e">
        <f t="shared" si="3"/>
        <v>#DIV/0!</v>
      </c>
    </row>
    <row r="83" spans="1:29" x14ac:dyDescent="0.2">
      <c r="A83" s="73">
        <v>44104</v>
      </c>
      <c r="B83" s="11" t="s">
        <v>355</v>
      </c>
      <c r="C83" s="47">
        <v>100</v>
      </c>
      <c r="D83" s="11" t="s">
        <v>583</v>
      </c>
      <c r="E83" s="431">
        <v>1907</v>
      </c>
      <c r="F83" s="11" t="s">
        <v>1941</v>
      </c>
      <c r="G83" s="431">
        <v>1</v>
      </c>
      <c r="H83" s="431"/>
      <c r="I83" s="11" t="s">
        <v>64</v>
      </c>
      <c r="J83" s="431">
        <v>4500</v>
      </c>
      <c r="K83" s="431"/>
      <c r="L83" s="431"/>
      <c r="M83" s="431"/>
      <c r="N83" s="431"/>
      <c r="O83" s="431"/>
      <c r="R83" t="s">
        <v>1944</v>
      </c>
      <c r="S83" s="19" t="s">
        <v>1363</v>
      </c>
      <c r="W83">
        <f t="shared" si="1"/>
        <v>4500</v>
      </c>
      <c r="X83" s="431"/>
      <c r="Y83" s="431"/>
      <c r="Z83" s="431"/>
      <c r="AA83" s="431"/>
      <c r="AB83" s="431"/>
      <c r="AC83" s="51" t="e">
        <f t="shared" si="3"/>
        <v>#DIV/0!</v>
      </c>
    </row>
    <row r="84" spans="1:29" x14ac:dyDescent="0.2">
      <c r="A84" s="73">
        <v>44104</v>
      </c>
      <c r="B84" s="11" t="s">
        <v>355</v>
      </c>
      <c r="C84" s="47"/>
      <c r="D84" s="11" t="s">
        <v>583</v>
      </c>
      <c r="E84" s="431">
        <v>2011</v>
      </c>
      <c r="F84" s="11" t="s">
        <v>1943</v>
      </c>
      <c r="G84" s="431">
        <v>0</v>
      </c>
      <c r="H84" s="431"/>
      <c r="I84" s="11"/>
      <c r="J84" s="431"/>
      <c r="K84" s="431"/>
      <c r="L84" s="431"/>
      <c r="M84" s="431"/>
      <c r="N84" s="431"/>
      <c r="O84" s="431"/>
      <c r="S84" s="19"/>
      <c r="W84">
        <f t="shared" si="1"/>
        <v>0</v>
      </c>
      <c r="X84" s="431"/>
      <c r="Y84" s="431"/>
      <c r="Z84" s="431"/>
      <c r="AA84" s="431"/>
      <c r="AB84" s="431"/>
      <c r="AC84" s="51" t="e">
        <f t="shared" si="3"/>
        <v>#DIV/0!</v>
      </c>
    </row>
    <row r="85" spans="1:29" x14ac:dyDescent="0.2">
      <c r="A85" s="73">
        <v>44104</v>
      </c>
      <c r="B85" s="11" t="s">
        <v>585</v>
      </c>
      <c r="C85" s="47">
        <v>10</v>
      </c>
      <c r="D85" s="11" t="s">
        <v>583</v>
      </c>
      <c r="E85" s="431">
        <v>1909</v>
      </c>
      <c r="F85" s="11" t="s">
        <v>1942</v>
      </c>
      <c r="G85" s="431">
        <v>1</v>
      </c>
      <c r="H85" s="431"/>
      <c r="I85" s="11" t="s">
        <v>69</v>
      </c>
      <c r="J85" s="431">
        <v>2400</v>
      </c>
      <c r="K85" s="431"/>
      <c r="L85" s="431"/>
      <c r="M85" s="431"/>
      <c r="N85" s="431"/>
      <c r="O85" s="431"/>
      <c r="R85" t="s">
        <v>1944</v>
      </c>
      <c r="S85" s="19" t="s">
        <v>1363</v>
      </c>
      <c r="W85">
        <f t="shared" si="1"/>
        <v>2400</v>
      </c>
      <c r="X85" s="431"/>
      <c r="Y85" s="431"/>
      <c r="Z85" s="431"/>
      <c r="AA85" s="431"/>
      <c r="AB85" s="431"/>
      <c r="AC85" s="51" t="e">
        <f t="shared" si="3"/>
        <v>#DIV/0!</v>
      </c>
    </row>
    <row r="86" spans="1:29" x14ac:dyDescent="0.2">
      <c r="B86" s="11" t="s">
        <v>402</v>
      </c>
      <c r="C86" s="47"/>
      <c r="D86" s="11" t="s">
        <v>583</v>
      </c>
      <c r="E86" s="281">
        <v>1973</v>
      </c>
      <c r="F86" s="11" t="s">
        <v>1782</v>
      </c>
      <c r="G86" s="281">
        <v>0</v>
      </c>
      <c r="I86" s="11"/>
      <c r="J86" s="281"/>
      <c r="K86" s="281"/>
      <c r="L86" s="281"/>
      <c r="M86" s="281"/>
      <c r="N86" s="281"/>
      <c r="O86" s="281"/>
      <c r="S86" s="19"/>
      <c r="W86">
        <f t="shared" si="1"/>
        <v>0</v>
      </c>
      <c r="AC86" s="51" t="e">
        <f t="shared" si="3"/>
        <v>#DIV/0!</v>
      </c>
    </row>
    <row r="87" spans="1:29" x14ac:dyDescent="0.2">
      <c r="A87" s="73">
        <v>44103</v>
      </c>
      <c r="B87" s="11" t="s">
        <v>510</v>
      </c>
      <c r="C87" s="47"/>
      <c r="D87" s="11" t="s">
        <v>583</v>
      </c>
      <c r="E87" s="281">
        <v>1991</v>
      </c>
      <c r="F87" s="11" t="s">
        <v>1937</v>
      </c>
      <c r="G87" s="281">
        <v>1</v>
      </c>
      <c r="I87" s="11" t="s">
        <v>65</v>
      </c>
      <c r="J87" s="281">
        <v>2950</v>
      </c>
      <c r="K87" s="281"/>
      <c r="L87" s="281"/>
      <c r="M87" s="281"/>
      <c r="N87" s="281"/>
      <c r="O87" s="281"/>
      <c r="R87" t="s">
        <v>1944</v>
      </c>
      <c r="S87" s="19" t="s">
        <v>1363</v>
      </c>
      <c r="W87">
        <f t="shared" si="1"/>
        <v>2950</v>
      </c>
      <c r="AC87" s="51" t="e">
        <f t="shared" si="3"/>
        <v>#DIV/0!</v>
      </c>
    </row>
    <row r="88" spans="1:29" x14ac:dyDescent="0.2">
      <c r="A88" s="73">
        <v>44104</v>
      </c>
      <c r="B88" s="11" t="s">
        <v>1938</v>
      </c>
      <c r="C88" s="47"/>
      <c r="D88" s="11" t="s">
        <v>583</v>
      </c>
      <c r="E88" s="431">
        <v>1871</v>
      </c>
      <c r="F88" s="11" t="s">
        <v>1939</v>
      </c>
      <c r="G88" s="431">
        <v>1</v>
      </c>
      <c r="H88" s="431"/>
      <c r="I88" s="11" t="s">
        <v>67</v>
      </c>
      <c r="J88" s="431">
        <v>1600</v>
      </c>
      <c r="K88" s="431"/>
      <c r="L88" s="431"/>
      <c r="M88" s="431"/>
      <c r="N88" s="431"/>
      <c r="O88" s="431"/>
      <c r="R88" t="s">
        <v>1944</v>
      </c>
      <c r="S88" s="19" t="s">
        <v>1936</v>
      </c>
      <c r="W88">
        <f t="shared" si="1"/>
        <v>1600</v>
      </c>
      <c r="X88" s="431"/>
      <c r="Y88" s="431"/>
      <c r="Z88" s="431"/>
      <c r="AA88" s="431"/>
      <c r="AB88" s="431"/>
      <c r="AC88" s="51" t="e">
        <f t="shared" si="3"/>
        <v>#DIV/0!</v>
      </c>
    </row>
    <row r="89" spans="1:29" x14ac:dyDescent="0.2">
      <c r="A89" s="215">
        <v>44186</v>
      </c>
      <c r="B89" s="1" t="s">
        <v>355</v>
      </c>
      <c r="C89" s="41">
        <v>20</v>
      </c>
      <c r="D89" s="1" t="s">
        <v>375</v>
      </c>
      <c r="E89" s="1">
        <v>1919</v>
      </c>
      <c r="F89" s="1" t="s">
        <v>2113</v>
      </c>
      <c r="G89" s="1">
        <v>1</v>
      </c>
      <c r="I89" s="11" t="s">
        <v>67</v>
      </c>
      <c r="J89" s="1">
        <v>600</v>
      </c>
      <c r="K89" s="11"/>
      <c r="P89" s="19"/>
      <c r="W89">
        <f t="shared" si="1"/>
        <v>600</v>
      </c>
      <c r="AC89" s="51" t="e">
        <f t="shared" si="3"/>
        <v>#DIV/0!</v>
      </c>
    </row>
    <row r="90" spans="1:29" x14ac:dyDescent="0.2">
      <c r="A90" s="215">
        <v>44251</v>
      </c>
      <c r="B90" s="35" t="s">
        <v>355</v>
      </c>
      <c r="C90" s="41">
        <v>50</v>
      </c>
      <c r="D90" s="11" t="s">
        <v>375</v>
      </c>
      <c r="E90" s="1">
        <v>1920</v>
      </c>
      <c r="G90" s="1">
        <v>1</v>
      </c>
      <c r="H90" s="26">
        <f t="shared" ref="H90" si="4">(G90/(12/(AC90)))*12</f>
        <v>2.2000000000000002</v>
      </c>
      <c r="I90" s="11" t="s">
        <v>69</v>
      </c>
      <c r="J90" s="1">
        <v>2000</v>
      </c>
      <c r="W90">
        <f t="shared" si="1"/>
        <v>2000</v>
      </c>
      <c r="X90" s="411">
        <v>8</v>
      </c>
      <c r="Y90" s="411">
        <v>2</v>
      </c>
      <c r="Z90" s="411">
        <v>0</v>
      </c>
      <c r="AA90" s="411">
        <v>1</v>
      </c>
      <c r="AB90" s="411">
        <v>0</v>
      </c>
      <c r="AC90" s="51">
        <f t="shared" si="3"/>
        <v>2.2000000000000002</v>
      </c>
    </row>
    <row r="91" spans="1:29" x14ac:dyDescent="0.2">
      <c r="A91" s="73">
        <v>44226</v>
      </c>
      <c r="B91" s="1" t="s">
        <v>355</v>
      </c>
      <c r="C91" s="41">
        <v>1</v>
      </c>
      <c r="D91" s="1" t="s">
        <v>362</v>
      </c>
      <c r="E91" s="1">
        <v>1882</v>
      </c>
      <c r="G91" s="1">
        <v>1</v>
      </c>
      <c r="I91" s="1" t="s">
        <v>89</v>
      </c>
      <c r="J91" s="1">
        <v>10000</v>
      </c>
      <c r="W91">
        <f t="shared" si="1"/>
        <v>10000</v>
      </c>
      <c r="AC91" s="51" t="e">
        <f t="shared" si="3"/>
        <v>#DIV/0!</v>
      </c>
    </row>
    <row r="92" spans="1:29" x14ac:dyDescent="0.2">
      <c r="A92" s="73">
        <v>44259</v>
      </c>
      <c r="B92" s="24" t="s">
        <v>355</v>
      </c>
      <c r="C92" s="41">
        <v>2</v>
      </c>
      <c r="D92" s="1" t="s">
        <v>362</v>
      </c>
      <c r="E92" s="1">
        <v>1848</v>
      </c>
      <c r="G92" s="1">
        <v>1</v>
      </c>
      <c r="I92" s="1" t="s">
        <v>67</v>
      </c>
      <c r="J92" s="1">
        <v>10000</v>
      </c>
      <c r="L92" s="4"/>
      <c r="S92" s="19"/>
      <c r="W92">
        <f t="shared" si="1"/>
        <v>10000</v>
      </c>
      <c r="AC92" s="51" t="e">
        <f t="shared" si="3"/>
        <v>#DIV/0!</v>
      </c>
    </row>
    <row r="93" spans="1:29" x14ac:dyDescent="0.2">
      <c r="A93" s="73">
        <v>44259</v>
      </c>
      <c r="B93" s="35" t="s">
        <v>355</v>
      </c>
      <c r="C93" s="41">
        <v>5</v>
      </c>
      <c r="D93" s="11" t="s">
        <v>362</v>
      </c>
      <c r="E93" s="1">
        <v>1848</v>
      </c>
      <c r="F93" s="11" t="s">
        <v>2008</v>
      </c>
      <c r="G93" s="1">
        <v>2</v>
      </c>
      <c r="H93" s="26">
        <f t="shared" ref="H93:H95" si="5">(G93/(12/(AC93)))*12</f>
        <v>10.8</v>
      </c>
      <c r="I93" s="1" t="s">
        <v>365</v>
      </c>
      <c r="J93" s="1">
        <v>3900</v>
      </c>
      <c r="K93" s="1">
        <v>1</v>
      </c>
      <c r="W93">
        <f t="shared" si="1"/>
        <v>7800</v>
      </c>
      <c r="X93" s="411">
        <v>7</v>
      </c>
      <c r="Y93" s="411">
        <v>3</v>
      </c>
      <c r="Z93" s="411">
        <v>8</v>
      </c>
      <c r="AA93" s="411">
        <v>6</v>
      </c>
      <c r="AB93" s="411">
        <v>3</v>
      </c>
      <c r="AC93" s="51">
        <f>AVERAGE(X93:AB93)</f>
        <v>5.4</v>
      </c>
    </row>
    <row r="94" spans="1:29" x14ac:dyDescent="0.2">
      <c r="B94" s="35" t="s">
        <v>355</v>
      </c>
      <c r="C94" s="41">
        <v>5</v>
      </c>
      <c r="D94" s="11" t="s">
        <v>362</v>
      </c>
      <c r="E94" s="1">
        <v>1848</v>
      </c>
      <c r="F94" s="11" t="s">
        <v>368</v>
      </c>
      <c r="G94" s="1">
        <v>0</v>
      </c>
      <c r="H94" s="26">
        <f t="shared" si="5"/>
        <v>0</v>
      </c>
      <c r="K94" s="11"/>
      <c r="P94" s="19"/>
      <c r="W94">
        <f t="shared" si="1"/>
        <v>0</v>
      </c>
      <c r="X94" s="601">
        <v>7</v>
      </c>
      <c r="Y94" s="601">
        <v>9</v>
      </c>
      <c r="Z94" s="601">
        <v>7</v>
      </c>
      <c r="AA94" s="601">
        <v>9</v>
      </c>
      <c r="AB94" s="411">
        <v>2</v>
      </c>
      <c r="AC94" s="51">
        <f>AVERAGE(X94:AB94)</f>
        <v>6.8</v>
      </c>
    </row>
    <row r="95" spans="1:29" x14ac:dyDescent="0.2">
      <c r="A95" s="73">
        <v>44104</v>
      </c>
      <c r="B95" s="35" t="s">
        <v>355</v>
      </c>
      <c r="C95" s="41">
        <v>10</v>
      </c>
      <c r="D95" s="11" t="s">
        <v>362</v>
      </c>
      <c r="E95" s="1">
        <v>1848</v>
      </c>
      <c r="G95" s="1">
        <v>2</v>
      </c>
      <c r="H95" s="26">
        <f t="shared" si="5"/>
        <v>22</v>
      </c>
      <c r="I95" s="1" t="s">
        <v>62</v>
      </c>
      <c r="J95" s="1">
        <v>15000</v>
      </c>
      <c r="K95" s="1">
        <v>1</v>
      </c>
      <c r="P95" s="19" t="s">
        <v>2051</v>
      </c>
      <c r="W95">
        <f t="shared" si="1"/>
        <v>30000</v>
      </c>
      <c r="X95" s="411">
        <v>11</v>
      </c>
      <c r="Y95" s="16"/>
      <c r="AC95" s="51">
        <f t="shared" si="3"/>
        <v>11</v>
      </c>
    </row>
    <row r="96" spans="1:29" x14ac:dyDescent="0.2">
      <c r="B96" s="35" t="s">
        <v>355</v>
      </c>
      <c r="C96" s="41">
        <v>10</v>
      </c>
      <c r="D96" s="11" t="s">
        <v>362</v>
      </c>
      <c r="E96" s="1">
        <v>1848</v>
      </c>
      <c r="F96" s="1" t="s">
        <v>400</v>
      </c>
      <c r="G96" s="1">
        <v>0</v>
      </c>
      <c r="W96">
        <f t="shared" si="1"/>
        <v>0</v>
      </c>
      <c r="AC96" s="51" t="e">
        <f t="shared" si="3"/>
        <v>#DIV/0!</v>
      </c>
    </row>
    <row r="97" spans="1:29" x14ac:dyDescent="0.2">
      <c r="B97" s="35" t="s">
        <v>355</v>
      </c>
      <c r="C97" s="41">
        <v>10</v>
      </c>
      <c r="D97" s="11" t="s">
        <v>362</v>
      </c>
      <c r="E97" s="235">
        <v>1946</v>
      </c>
      <c r="F97" s="235"/>
      <c r="G97" s="235">
        <v>0</v>
      </c>
      <c r="I97" s="235"/>
      <c r="J97" s="235"/>
      <c r="K97" s="235"/>
      <c r="L97" s="235"/>
      <c r="M97" s="235"/>
      <c r="N97" s="235"/>
      <c r="O97" s="235"/>
      <c r="W97">
        <f t="shared" si="1"/>
        <v>0</v>
      </c>
      <c r="AC97" s="51" t="e">
        <f t="shared" si="3"/>
        <v>#DIV/0!</v>
      </c>
    </row>
    <row r="98" spans="1:29" x14ac:dyDescent="0.2">
      <c r="B98" s="35" t="s">
        <v>355</v>
      </c>
      <c r="C98" s="43">
        <v>10</v>
      </c>
      <c r="D98" s="11" t="s">
        <v>362</v>
      </c>
      <c r="E98" s="1">
        <v>1947</v>
      </c>
      <c r="G98" s="1">
        <v>0</v>
      </c>
      <c r="I98" s="11"/>
      <c r="W98">
        <f t="shared" si="1"/>
        <v>0</v>
      </c>
      <c r="AC98" s="51" t="e">
        <f t="shared" si="3"/>
        <v>#DIV/0!</v>
      </c>
    </row>
    <row r="99" spans="1:29" x14ac:dyDescent="0.2">
      <c r="A99" s="215">
        <v>44300</v>
      </c>
      <c r="B99" s="35" t="s">
        <v>355</v>
      </c>
      <c r="C99" s="41">
        <v>10</v>
      </c>
      <c r="D99" s="11" t="s">
        <v>362</v>
      </c>
      <c r="E99" s="1">
        <v>1949</v>
      </c>
      <c r="G99" s="1">
        <v>1</v>
      </c>
      <c r="H99" s="26">
        <f t="shared" ref="H99" si="6">(G99/(12/(AC99)))*12</f>
        <v>4.1999999999999993</v>
      </c>
      <c r="I99" s="11" t="s">
        <v>62</v>
      </c>
      <c r="J99" s="1">
        <v>3500</v>
      </c>
      <c r="W99">
        <f t="shared" si="1"/>
        <v>3500</v>
      </c>
      <c r="X99" s="411">
        <v>0</v>
      </c>
      <c r="Y99" s="411">
        <v>2</v>
      </c>
      <c r="Z99" s="11">
        <v>14</v>
      </c>
      <c r="AA99" s="411">
        <v>1</v>
      </c>
      <c r="AB99" s="411">
        <v>4</v>
      </c>
      <c r="AC99" s="51">
        <f>AVERAGE(X99:AB99)</f>
        <v>4.2</v>
      </c>
    </row>
    <row r="100" spans="1:29" x14ac:dyDescent="0.2">
      <c r="B100" s="24" t="s">
        <v>355</v>
      </c>
      <c r="C100" s="41">
        <v>10</v>
      </c>
      <c r="D100" s="11" t="s">
        <v>362</v>
      </c>
      <c r="E100" s="1">
        <v>1957</v>
      </c>
      <c r="G100" s="1">
        <v>0</v>
      </c>
      <c r="I100" s="11"/>
      <c r="W100">
        <f t="shared" si="1"/>
        <v>0</v>
      </c>
      <c r="AC100" s="51" t="e">
        <f t="shared" si="3"/>
        <v>#DIV/0!</v>
      </c>
    </row>
    <row r="101" spans="1:29" x14ac:dyDescent="0.2">
      <c r="A101" s="215">
        <v>44152</v>
      </c>
      <c r="B101" s="24" t="s">
        <v>355</v>
      </c>
      <c r="C101" s="41">
        <v>10</v>
      </c>
      <c r="D101" s="11" t="s">
        <v>362</v>
      </c>
      <c r="E101" s="1">
        <v>1962</v>
      </c>
      <c r="G101" s="1">
        <v>1</v>
      </c>
      <c r="H101" s="26">
        <f t="shared" ref="H101" si="7">(G101/(12/(AC101)))*12</f>
        <v>2.4000000000000004</v>
      </c>
      <c r="I101" s="11" t="s">
        <v>69</v>
      </c>
      <c r="J101" s="1">
        <v>550</v>
      </c>
      <c r="K101" s="11"/>
      <c r="P101" s="19"/>
      <c r="S101" s="19"/>
      <c r="W101">
        <f t="shared" si="1"/>
        <v>550</v>
      </c>
      <c r="X101" s="411">
        <v>1</v>
      </c>
      <c r="Y101" s="411">
        <v>5</v>
      </c>
      <c r="Z101" s="411">
        <v>0</v>
      </c>
      <c r="AA101" s="411">
        <v>0</v>
      </c>
      <c r="AB101" s="411">
        <v>6</v>
      </c>
      <c r="AC101" s="51">
        <f>AVERAGE(X101:AB101)</f>
        <v>2.4</v>
      </c>
    </row>
    <row r="102" spans="1:29" x14ac:dyDescent="0.2">
      <c r="B102" s="1" t="s">
        <v>355</v>
      </c>
      <c r="C102" s="41">
        <v>10</v>
      </c>
      <c r="D102" s="1" t="s">
        <v>362</v>
      </c>
      <c r="E102" s="1">
        <v>1962</v>
      </c>
      <c r="F102" s="11" t="s">
        <v>1438</v>
      </c>
      <c r="G102" s="1">
        <v>0</v>
      </c>
      <c r="I102" s="11"/>
      <c r="N102" s="11"/>
      <c r="P102" s="19"/>
      <c r="W102">
        <f t="shared" si="1"/>
        <v>0</v>
      </c>
      <c r="AC102" s="51" t="e">
        <f t="shared" si="3"/>
        <v>#DIV/0!</v>
      </c>
    </row>
    <row r="103" spans="1:29" x14ac:dyDescent="0.2">
      <c r="A103" s="215"/>
      <c r="B103" s="24" t="s">
        <v>355</v>
      </c>
      <c r="C103" s="41">
        <v>10</v>
      </c>
      <c r="D103" s="11" t="s">
        <v>362</v>
      </c>
      <c r="E103" s="1">
        <v>1969</v>
      </c>
      <c r="G103" s="1">
        <v>0</v>
      </c>
      <c r="I103" s="11"/>
      <c r="K103" s="11"/>
      <c r="N103" s="11"/>
      <c r="P103" s="19"/>
      <c r="S103" s="19"/>
      <c r="W103">
        <f t="shared" si="1"/>
        <v>0</v>
      </c>
      <c r="AC103" s="51" t="e">
        <f t="shared" si="3"/>
        <v>#DIV/0!</v>
      </c>
    </row>
    <row r="104" spans="1:29" x14ac:dyDescent="0.2">
      <c r="A104" s="215">
        <v>43993</v>
      </c>
      <c r="B104" s="24" t="s">
        <v>355</v>
      </c>
      <c r="C104" s="41">
        <v>10</v>
      </c>
      <c r="D104" s="11" t="s">
        <v>362</v>
      </c>
      <c r="E104" s="1">
        <v>1975</v>
      </c>
      <c r="G104" s="1">
        <v>1</v>
      </c>
      <c r="H104" s="26">
        <f t="shared" ref="H104" si="8">(G104/(12/(AC104)))*12</f>
        <v>1.6</v>
      </c>
      <c r="I104" s="11" t="s">
        <v>65</v>
      </c>
      <c r="J104" s="1">
        <v>1500</v>
      </c>
      <c r="P104" s="19"/>
      <c r="W104">
        <f t="shared" si="1"/>
        <v>1500</v>
      </c>
      <c r="X104" s="411">
        <v>1</v>
      </c>
      <c r="Y104" s="411">
        <v>3</v>
      </c>
      <c r="Z104" s="411">
        <v>2</v>
      </c>
      <c r="AA104" s="411">
        <v>1</v>
      </c>
      <c r="AB104" s="411">
        <v>1</v>
      </c>
      <c r="AC104" s="51">
        <f t="shared" si="3"/>
        <v>1.6</v>
      </c>
    </row>
    <row r="105" spans="1:29" x14ac:dyDescent="0.2">
      <c r="B105" s="24" t="s">
        <v>355</v>
      </c>
      <c r="C105" s="41">
        <v>20</v>
      </c>
      <c r="D105" s="11" t="s">
        <v>362</v>
      </c>
      <c r="E105" s="1">
        <v>1949</v>
      </c>
      <c r="G105" s="1">
        <v>0</v>
      </c>
      <c r="K105" s="11"/>
      <c r="P105" s="19"/>
      <c r="W105">
        <f t="shared" si="1"/>
        <v>0</v>
      </c>
      <c r="AC105" s="51" t="e">
        <f t="shared" si="3"/>
        <v>#DIV/0!</v>
      </c>
    </row>
    <row r="106" spans="1:29" x14ac:dyDescent="0.2">
      <c r="A106" s="73">
        <v>43969</v>
      </c>
      <c r="B106" s="24" t="s">
        <v>355</v>
      </c>
      <c r="C106" s="41">
        <v>20</v>
      </c>
      <c r="D106" s="1" t="s">
        <v>362</v>
      </c>
      <c r="E106" s="1">
        <v>1962</v>
      </c>
      <c r="G106" s="1">
        <v>2</v>
      </c>
      <c r="I106" s="1" t="s">
        <v>395</v>
      </c>
      <c r="J106" s="11">
        <v>9500</v>
      </c>
      <c r="O106" s="1">
        <v>1</v>
      </c>
      <c r="P106" s="19" t="s">
        <v>2015</v>
      </c>
      <c r="W106">
        <f t="shared" si="1"/>
        <v>19000</v>
      </c>
      <c r="AC106" s="51" t="e">
        <f t="shared" si="3"/>
        <v>#DIV/0!</v>
      </c>
    </row>
    <row r="107" spans="1:29" x14ac:dyDescent="0.2">
      <c r="A107" s="73">
        <v>44000</v>
      </c>
      <c r="B107" s="24" t="s">
        <v>355</v>
      </c>
      <c r="C107" s="41">
        <v>20</v>
      </c>
      <c r="D107" s="402" t="s">
        <v>362</v>
      </c>
      <c r="E107" s="402">
        <v>1965</v>
      </c>
      <c r="F107" s="402"/>
      <c r="G107" s="402">
        <v>2</v>
      </c>
      <c r="I107" s="402" t="s">
        <v>62</v>
      </c>
      <c r="J107" s="11">
        <v>1800</v>
      </c>
      <c r="K107" s="402"/>
      <c r="L107" s="402"/>
      <c r="M107" s="402"/>
      <c r="N107" s="402">
        <v>1</v>
      </c>
      <c r="O107" s="402"/>
      <c r="P107" s="19"/>
      <c r="AC107" s="51" t="e">
        <f t="shared" si="3"/>
        <v>#DIV/0!</v>
      </c>
    </row>
    <row r="108" spans="1:29" x14ac:dyDescent="0.2">
      <c r="A108" s="73">
        <v>43993</v>
      </c>
      <c r="B108" s="24" t="s">
        <v>355</v>
      </c>
      <c r="C108" s="41">
        <v>20</v>
      </c>
      <c r="D108" s="11" t="s">
        <v>362</v>
      </c>
      <c r="E108" s="1">
        <v>1969</v>
      </c>
      <c r="F108" s="11"/>
      <c r="G108" s="1">
        <v>1</v>
      </c>
      <c r="H108" s="26">
        <f t="shared" ref="H108:H109" si="9">(G108/(12/(AC108)))*12</f>
        <v>4.5</v>
      </c>
      <c r="I108" s="11" t="s">
        <v>62</v>
      </c>
      <c r="J108" s="1">
        <v>1200</v>
      </c>
      <c r="W108">
        <f t="shared" si="1"/>
        <v>1200</v>
      </c>
      <c r="X108" s="411">
        <v>0</v>
      </c>
      <c r="Y108" s="411">
        <v>2</v>
      </c>
      <c r="Z108" s="411">
        <v>4</v>
      </c>
      <c r="AA108" s="411">
        <v>7.5</v>
      </c>
      <c r="AB108" s="16">
        <v>9</v>
      </c>
      <c r="AC108" s="51">
        <f>AVERAGE(X108:AB108)</f>
        <v>4.5</v>
      </c>
    </row>
    <row r="109" spans="1:29" x14ac:dyDescent="0.2">
      <c r="A109" s="73">
        <v>44208</v>
      </c>
      <c r="B109" s="1" t="s">
        <v>355</v>
      </c>
      <c r="C109" s="41">
        <v>20</v>
      </c>
      <c r="D109" s="1" t="s">
        <v>362</v>
      </c>
      <c r="E109" s="1">
        <v>1975</v>
      </c>
      <c r="G109" s="1">
        <v>1</v>
      </c>
      <c r="H109" s="26">
        <f t="shared" si="9"/>
        <v>4</v>
      </c>
      <c r="I109" s="11" t="s">
        <v>64</v>
      </c>
      <c r="J109" s="1">
        <v>1600</v>
      </c>
      <c r="L109" s="11"/>
      <c r="P109" s="19"/>
      <c r="W109">
        <f t="shared" si="1"/>
        <v>1600</v>
      </c>
      <c r="X109" s="411">
        <v>0</v>
      </c>
      <c r="Y109" s="411">
        <v>0</v>
      </c>
      <c r="Z109" s="411">
        <v>13</v>
      </c>
      <c r="AA109" s="411">
        <v>1</v>
      </c>
      <c r="AB109" s="411">
        <v>6</v>
      </c>
      <c r="AC109" s="51">
        <f>AVERAGE(X109:AB109)</f>
        <v>4</v>
      </c>
    </row>
    <row r="110" spans="1:29" x14ac:dyDescent="0.2">
      <c r="B110" s="1" t="s">
        <v>355</v>
      </c>
      <c r="C110" s="41">
        <v>20</v>
      </c>
      <c r="D110" s="1" t="s">
        <v>362</v>
      </c>
      <c r="E110" s="1">
        <v>1975</v>
      </c>
      <c r="F110" s="1" t="s">
        <v>1280</v>
      </c>
      <c r="G110" s="1">
        <v>0</v>
      </c>
      <c r="I110" s="11"/>
      <c r="W110">
        <f t="shared" si="1"/>
        <v>0</v>
      </c>
      <c r="AC110" s="51" t="e">
        <f t="shared" si="3"/>
        <v>#DIV/0!</v>
      </c>
    </row>
    <row r="111" spans="1:29" x14ac:dyDescent="0.2">
      <c r="A111" s="73">
        <v>44110</v>
      </c>
      <c r="B111" s="35" t="s">
        <v>355</v>
      </c>
      <c r="C111" s="43">
        <v>20</v>
      </c>
      <c r="D111" s="11" t="s">
        <v>362</v>
      </c>
      <c r="E111" s="1">
        <v>1980</v>
      </c>
      <c r="G111" s="1">
        <v>1</v>
      </c>
      <c r="I111" s="11" t="s">
        <v>65</v>
      </c>
      <c r="J111" s="1">
        <v>1700</v>
      </c>
      <c r="L111" s="11"/>
      <c r="P111" s="19"/>
      <c r="W111">
        <f t="shared" si="1"/>
        <v>1700</v>
      </c>
      <c r="AC111" s="51" t="e">
        <f t="shared" si="3"/>
        <v>#DIV/0!</v>
      </c>
    </row>
    <row r="112" spans="1:29" x14ac:dyDescent="0.2">
      <c r="B112" s="35" t="s">
        <v>355</v>
      </c>
      <c r="C112" s="43">
        <v>20</v>
      </c>
      <c r="D112" s="11" t="s">
        <v>362</v>
      </c>
      <c r="E112" s="1">
        <v>1980</v>
      </c>
      <c r="F112" s="1" t="s">
        <v>1280</v>
      </c>
      <c r="G112" s="1">
        <v>0</v>
      </c>
      <c r="I112" s="11"/>
      <c r="L112" s="11"/>
      <c r="P112" s="19"/>
      <c r="W112">
        <f t="shared" si="1"/>
        <v>0</v>
      </c>
      <c r="AC112" s="51" t="e">
        <f t="shared" si="3"/>
        <v>#DIV/0!</v>
      </c>
    </row>
    <row r="113" spans="1:29" x14ac:dyDescent="0.2">
      <c r="A113" s="73">
        <v>43976</v>
      </c>
      <c r="B113" s="35" t="s">
        <v>355</v>
      </c>
      <c r="C113" s="43">
        <v>50</v>
      </c>
      <c r="D113" s="11" t="s">
        <v>362</v>
      </c>
      <c r="E113" s="1">
        <v>1965</v>
      </c>
      <c r="G113" s="1">
        <v>2</v>
      </c>
      <c r="I113" s="11" t="s">
        <v>67</v>
      </c>
      <c r="J113" s="1">
        <v>1600</v>
      </c>
      <c r="K113" s="1">
        <v>1</v>
      </c>
      <c r="W113">
        <f t="shared" si="1"/>
        <v>3200</v>
      </c>
      <c r="AC113" s="51" t="e">
        <f t="shared" si="3"/>
        <v>#DIV/0!</v>
      </c>
    </row>
    <row r="114" spans="1:29" x14ac:dyDescent="0.2">
      <c r="A114" s="73">
        <v>43976</v>
      </c>
      <c r="B114" s="384" t="s">
        <v>355</v>
      </c>
      <c r="C114" s="43">
        <v>50</v>
      </c>
      <c r="D114" s="11" t="s">
        <v>362</v>
      </c>
      <c r="E114" s="385">
        <v>1969</v>
      </c>
      <c r="F114" s="385"/>
      <c r="G114" s="385">
        <v>2</v>
      </c>
      <c r="I114" s="11" t="s">
        <v>67</v>
      </c>
      <c r="J114" s="385">
        <v>1500</v>
      </c>
      <c r="K114" s="385">
        <v>1</v>
      </c>
      <c r="L114" s="385"/>
      <c r="M114" s="385"/>
      <c r="N114" s="385"/>
      <c r="O114" s="385"/>
      <c r="W114">
        <f t="shared" si="1"/>
        <v>3000</v>
      </c>
      <c r="AC114" s="51" t="e">
        <f t="shared" si="3"/>
        <v>#DIV/0!</v>
      </c>
    </row>
    <row r="115" spans="1:29" x14ac:dyDescent="0.2">
      <c r="A115" s="215">
        <v>44039</v>
      </c>
      <c r="B115" s="35" t="s">
        <v>355</v>
      </c>
      <c r="C115" s="43">
        <v>50</v>
      </c>
      <c r="D115" s="11" t="s">
        <v>362</v>
      </c>
      <c r="E115" s="1">
        <v>1975</v>
      </c>
      <c r="G115" s="1">
        <v>3</v>
      </c>
      <c r="H115" s="26">
        <f t="shared" ref="H115:H120" si="10">(G115/(12/(AC115)))*12</f>
        <v>9.6000000000000014</v>
      </c>
      <c r="I115" s="1" t="s">
        <v>64</v>
      </c>
      <c r="J115" s="1">
        <v>7500</v>
      </c>
      <c r="L115" s="1">
        <v>2</v>
      </c>
      <c r="W115">
        <f t="shared" si="1"/>
        <v>22500</v>
      </c>
      <c r="X115" s="411">
        <v>0</v>
      </c>
      <c r="Y115" s="411">
        <v>0</v>
      </c>
      <c r="Z115" s="411">
        <v>0</v>
      </c>
      <c r="AA115" s="411">
        <v>1</v>
      </c>
      <c r="AB115" s="11">
        <v>15</v>
      </c>
      <c r="AC115" s="51">
        <f t="shared" si="3"/>
        <v>3.2</v>
      </c>
    </row>
    <row r="116" spans="1:29" x14ac:dyDescent="0.2">
      <c r="B116" s="35" t="s">
        <v>355</v>
      </c>
      <c r="C116" s="41">
        <v>50</v>
      </c>
      <c r="D116" s="11" t="s">
        <v>362</v>
      </c>
      <c r="E116" s="1">
        <v>1980</v>
      </c>
      <c r="G116" s="1">
        <v>0</v>
      </c>
      <c r="H116" s="26">
        <f t="shared" si="10"/>
        <v>0</v>
      </c>
      <c r="I116" s="11"/>
      <c r="W116">
        <f t="shared" si="1"/>
        <v>0</v>
      </c>
      <c r="X116" s="411">
        <v>6</v>
      </c>
      <c r="Y116" s="411">
        <v>2</v>
      </c>
      <c r="Z116" s="11">
        <v>7</v>
      </c>
      <c r="AA116" s="411">
        <v>7</v>
      </c>
      <c r="AB116" s="411">
        <v>0</v>
      </c>
      <c r="AC116" s="51">
        <f>AVERAGE(X116:AB116)</f>
        <v>4.4000000000000004</v>
      </c>
    </row>
    <row r="117" spans="1:29" x14ac:dyDescent="0.2">
      <c r="A117" s="73">
        <v>44207</v>
      </c>
      <c r="B117" s="24" t="s">
        <v>355</v>
      </c>
      <c r="C117" s="41">
        <v>50</v>
      </c>
      <c r="D117" s="1" t="s">
        <v>362</v>
      </c>
      <c r="E117" s="1">
        <v>1983</v>
      </c>
      <c r="G117" s="1">
        <v>2</v>
      </c>
      <c r="H117" s="26">
        <f t="shared" si="10"/>
        <v>6</v>
      </c>
      <c r="I117" s="11" t="s">
        <v>62</v>
      </c>
      <c r="J117" s="1">
        <v>600</v>
      </c>
      <c r="L117" s="1">
        <v>1</v>
      </c>
      <c r="S117" s="19" t="s">
        <v>1503</v>
      </c>
      <c r="W117">
        <f t="shared" si="1"/>
        <v>1200</v>
      </c>
      <c r="X117" s="411">
        <v>0</v>
      </c>
      <c r="Y117" s="411">
        <v>2</v>
      </c>
      <c r="Z117" s="411">
        <v>5</v>
      </c>
      <c r="AA117" s="411">
        <v>1</v>
      </c>
      <c r="AB117" s="411">
        <v>7</v>
      </c>
      <c r="AC117" s="51">
        <f>AVERAGE(X117:AB117)</f>
        <v>3</v>
      </c>
    </row>
    <row r="118" spans="1:29" x14ac:dyDescent="0.2">
      <c r="A118" s="215">
        <v>44039</v>
      </c>
      <c r="B118" s="24" t="s">
        <v>355</v>
      </c>
      <c r="C118" s="41">
        <v>50</v>
      </c>
      <c r="D118" s="1" t="s">
        <v>362</v>
      </c>
      <c r="E118" s="1">
        <v>1986</v>
      </c>
      <c r="G118" s="1">
        <v>4</v>
      </c>
      <c r="H118" s="26">
        <f t="shared" si="10"/>
        <v>15.2</v>
      </c>
      <c r="I118" s="11" t="s">
        <v>62</v>
      </c>
      <c r="J118" s="1">
        <v>1000</v>
      </c>
      <c r="L118" s="1">
        <v>3</v>
      </c>
      <c r="S118" s="19" t="s">
        <v>1504</v>
      </c>
      <c r="W118">
        <f t="shared" si="1"/>
        <v>4000</v>
      </c>
      <c r="X118" s="411">
        <v>1</v>
      </c>
      <c r="Y118" s="411">
        <v>5</v>
      </c>
      <c r="Z118" s="411">
        <v>3</v>
      </c>
      <c r="AA118" s="411">
        <v>2</v>
      </c>
      <c r="AB118" s="11">
        <v>8</v>
      </c>
      <c r="AC118" s="51">
        <f t="shared" si="3"/>
        <v>3.8</v>
      </c>
    </row>
    <row r="119" spans="1:29" x14ac:dyDescent="0.2">
      <c r="B119" s="24" t="s">
        <v>355</v>
      </c>
      <c r="C119" s="41">
        <v>50</v>
      </c>
      <c r="D119" s="1" t="s">
        <v>362</v>
      </c>
      <c r="E119" s="1">
        <v>1986</v>
      </c>
      <c r="F119" s="1" t="s">
        <v>1280</v>
      </c>
      <c r="G119" s="1">
        <v>0</v>
      </c>
      <c r="I119" s="11"/>
      <c r="W119">
        <f t="shared" si="1"/>
        <v>0</v>
      </c>
      <c r="AC119" s="51" t="e">
        <f t="shared" si="3"/>
        <v>#DIV/0!</v>
      </c>
    </row>
    <row r="120" spans="1:29" x14ac:dyDescent="0.2">
      <c r="A120" s="215">
        <v>44245</v>
      </c>
      <c r="B120" s="35" t="s">
        <v>355</v>
      </c>
      <c r="C120" s="41">
        <v>50</v>
      </c>
      <c r="D120" s="11" t="s">
        <v>362</v>
      </c>
      <c r="E120" s="1">
        <v>1989</v>
      </c>
      <c r="G120" s="1">
        <v>4</v>
      </c>
      <c r="H120" s="26">
        <f t="shared" si="10"/>
        <v>29.6</v>
      </c>
      <c r="I120" s="11" t="s">
        <v>67</v>
      </c>
      <c r="J120" s="1">
        <v>400</v>
      </c>
      <c r="L120" s="11">
        <v>1</v>
      </c>
      <c r="M120" s="11">
        <v>2</v>
      </c>
      <c r="P120" s="19"/>
      <c r="S120" s="19" t="s">
        <v>2154</v>
      </c>
      <c r="W120">
        <f t="shared" si="1"/>
        <v>1600</v>
      </c>
      <c r="X120" s="411">
        <v>5</v>
      </c>
      <c r="Y120" s="411">
        <v>8</v>
      </c>
      <c r="Z120" s="411">
        <v>11</v>
      </c>
      <c r="AA120" s="411">
        <v>2</v>
      </c>
      <c r="AB120" s="11">
        <v>11</v>
      </c>
      <c r="AC120" s="51">
        <f t="shared" si="3"/>
        <v>7.4</v>
      </c>
    </row>
    <row r="121" spans="1:29" x14ac:dyDescent="0.2">
      <c r="B121" s="1" t="s">
        <v>355</v>
      </c>
      <c r="C121" s="41">
        <v>100</v>
      </c>
      <c r="D121" s="11" t="s">
        <v>362</v>
      </c>
      <c r="E121" s="1">
        <v>1848</v>
      </c>
      <c r="G121" s="1">
        <v>0</v>
      </c>
      <c r="I121" s="11"/>
      <c r="K121" s="11"/>
      <c r="P121" s="19"/>
      <c r="W121">
        <f t="shared" si="1"/>
        <v>0</v>
      </c>
      <c r="AC121" s="51" t="e">
        <f t="shared" si="3"/>
        <v>#DIV/0!</v>
      </c>
    </row>
    <row r="122" spans="1:29" x14ac:dyDescent="0.2">
      <c r="B122" s="24" t="s">
        <v>355</v>
      </c>
      <c r="C122" s="41">
        <v>100</v>
      </c>
      <c r="D122" s="1" t="s">
        <v>362</v>
      </c>
      <c r="E122" s="1">
        <v>1947</v>
      </c>
      <c r="G122" s="1">
        <v>0</v>
      </c>
      <c r="H122" s="26">
        <f t="shared" ref="H122:H134" si="11">(G122/(12/(AC122)))*12</f>
        <v>0</v>
      </c>
      <c r="W122">
        <f t="shared" si="1"/>
        <v>0</v>
      </c>
      <c r="X122" s="411">
        <v>2</v>
      </c>
      <c r="Y122" s="411">
        <v>8</v>
      </c>
      <c r="Z122" s="411">
        <v>9</v>
      </c>
      <c r="AA122" s="411">
        <v>2</v>
      </c>
      <c r="AB122" s="411">
        <v>3</v>
      </c>
      <c r="AC122" s="51">
        <f t="shared" si="3"/>
        <v>4.8</v>
      </c>
    </row>
    <row r="123" spans="1:29" x14ac:dyDescent="0.2">
      <c r="A123" s="215"/>
      <c r="B123" s="35" t="s">
        <v>355</v>
      </c>
      <c r="C123" s="41">
        <v>100</v>
      </c>
      <c r="D123" s="11" t="s">
        <v>362</v>
      </c>
      <c r="E123" s="1">
        <v>1946</v>
      </c>
      <c r="G123" s="1">
        <v>0</v>
      </c>
      <c r="H123" s="26"/>
      <c r="I123" s="11"/>
      <c r="P123" s="19"/>
      <c r="W123">
        <f t="shared" si="1"/>
        <v>0</v>
      </c>
      <c r="AC123" s="51" t="e">
        <f t="shared" si="3"/>
        <v>#DIV/0!</v>
      </c>
    </row>
    <row r="124" spans="1:29" x14ac:dyDescent="0.2">
      <c r="A124" s="73">
        <v>44300</v>
      </c>
      <c r="B124" s="35" t="s">
        <v>355</v>
      </c>
      <c r="C124" s="41">
        <v>100</v>
      </c>
      <c r="D124" s="11" t="s">
        <v>362</v>
      </c>
      <c r="E124" s="1">
        <v>1949</v>
      </c>
      <c r="G124" s="1">
        <v>2</v>
      </c>
      <c r="H124" s="26">
        <f t="shared" si="11"/>
        <v>13.2</v>
      </c>
      <c r="I124" s="11" t="s">
        <v>62</v>
      </c>
      <c r="J124" s="1">
        <v>2300</v>
      </c>
      <c r="K124" s="11" t="s">
        <v>1225</v>
      </c>
      <c r="P124" t="s">
        <v>1895</v>
      </c>
      <c r="S124" t="s">
        <v>1504</v>
      </c>
      <c r="W124">
        <f t="shared" si="1"/>
        <v>4600</v>
      </c>
      <c r="X124" s="411">
        <v>3</v>
      </c>
      <c r="Y124" s="411">
        <v>4</v>
      </c>
      <c r="Z124" s="411">
        <v>5</v>
      </c>
      <c r="AA124" s="411">
        <v>11</v>
      </c>
      <c r="AB124" s="411">
        <v>10</v>
      </c>
      <c r="AC124" s="51">
        <f>AVERAGE(X124:AB124)</f>
        <v>6.6</v>
      </c>
    </row>
    <row r="125" spans="1:29" x14ac:dyDescent="0.2">
      <c r="B125" s="1" t="s">
        <v>355</v>
      </c>
      <c r="C125" s="41">
        <v>100</v>
      </c>
      <c r="D125" s="1" t="s">
        <v>362</v>
      </c>
      <c r="E125" s="1">
        <v>1957</v>
      </c>
      <c r="G125" s="1">
        <v>0</v>
      </c>
      <c r="H125" s="26">
        <f t="shared" si="11"/>
        <v>0</v>
      </c>
      <c r="W125">
        <f t="shared" si="1"/>
        <v>0</v>
      </c>
      <c r="X125" s="411">
        <v>3</v>
      </c>
      <c r="Y125" s="411">
        <v>5</v>
      </c>
      <c r="Z125" s="411">
        <v>8.5</v>
      </c>
      <c r="AA125" s="411">
        <v>0</v>
      </c>
      <c r="AB125" s="11">
        <v>18</v>
      </c>
      <c r="AC125" s="51">
        <f t="shared" si="3"/>
        <v>6.9</v>
      </c>
    </row>
    <row r="126" spans="1:29" x14ac:dyDescent="0.2">
      <c r="A126" s="215">
        <v>44061</v>
      </c>
      <c r="B126" s="1" t="s">
        <v>355</v>
      </c>
      <c r="C126" s="41">
        <v>100</v>
      </c>
      <c r="D126" s="1" t="s">
        <v>362</v>
      </c>
      <c r="E126" s="1">
        <v>1960</v>
      </c>
      <c r="G126" s="1">
        <v>2</v>
      </c>
      <c r="H126" s="26">
        <f t="shared" si="11"/>
        <v>8</v>
      </c>
      <c r="I126" s="11" t="s">
        <v>62</v>
      </c>
      <c r="J126" s="1">
        <v>2000</v>
      </c>
      <c r="M126" s="1">
        <v>1</v>
      </c>
      <c r="P126" s="19" t="s">
        <v>2033</v>
      </c>
      <c r="W126">
        <f t="shared" si="1"/>
        <v>4000</v>
      </c>
      <c r="X126" s="411">
        <v>1</v>
      </c>
      <c r="Y126" s="411">
        <v>1</v>
      </c>
      <c r="Z126" s="11">
        <v>10</v>
      </c>
      <c r="AC126" s="51">
        <f t="shared" si="3"/>
        <v>4</v>
      </c>
    </row>
    <row r="127" spans="1:29" x14ac:dyDescent="0.2">
      <c r="B127" s="1" t="s">
        <v>355</v>
      </c>
      <c r="C127" s="41">
        <v>100</v>
      </c>
      <c r="D127" s="1" t="s">
        <v>362</v>
      </c>
      <c r="E127" s="1">
        <v>1962</v>
      </c>
      <c r="G127" s="1">
        <v>0</v>
      </c>
      <c r="H127" s="26">
        <f t="shared" si="11"/>
        <v>0</v>
      </c>
      <c r="I127" s="11"/>
      <c r="P127" s="19"/>
      <c r="W127">
        <f t="shared" si="1"/>
        <v>0</v>
      </c>
      <c r="X127" s="411">
        <v>0</v>
      </c>
      <c r="Y127" s="411">
        <v>4</v>
      </c>
      <c r="Z127" s="411">
        <v>0</v>
      </c>
      <c r="AA127" s="11">
        <v>23</v>
      </c>
      <c r="AC127" s="51">
        <f t="shared" si="3"/>
        <v>6.75</v>
      </c>
    </row>
    <row r="128" spans="1:29" x14ac:dyDescent="0.2">
      <c r="A128" s="73">
        <v>43976</v>
      </c>
      <c r="B128" s="382" t="s">
        <v>355</v>
      </c>
      <c r="C128" s="41">
        <v>100</v>
      </c>
      <c r="D128" s="382" t="s">
        <v>362</v>
      </c>
      <c r="E128" s="382">
        <v>1962</v>
      </c>
      <c r="F128" s="382" t="s">
        <v>63</v>
      </c>
      <c r="G128" s="382">
        <v>1</v>
      </c>
      <c r="I128" s="11" t="s">
        <v>62</v>
      </c>
      <c r="J128" s="382">
        <v>2200</v>
      </c>
      <c r="K128" s="382"/>
      <c r="L128" s="382"/>
      <c r="M128" s="382"/>
      <c r="N128" s="382"/>
      <c r="O128" s="382"/>
      <c r="W128">
        <f t="shared" si="1"/>
        <v>2200</v>
      </c>
      <c r="AC128" s="51" t="e">
        <f t="shared" si="3"/>
        <v>#DIV/0!</v>
      </c>
    </row>
    <row r="129" spans="1:29" x14ac:dyDescent="0.2">
      <c r="A129" s="215">
        <v>44300</v>
      </c>
      <c r="B129" s="1" t="s">
        <v>355</v>
      </c>
      <c r="C129" s="41">
        <v>100</v>
      </c>
      <c r="D129" s="1" t="s">
        <v>362</v>
      </c>
      <c r="E129" s="1">
        <v>1968</v>
      </c>
      <c r="F129" s="1" t="s">
        <v>898</v>
      </c>
      <c r="G129" s="1">
        <v>1</v>
      </c>
      <c r="H129" s="26">
        <f t="shared" si="11"/>
        <v>9.5</v>
      </c>
      <c r="I129" s="11" t="s">
        <v>62</v>
      </c>
      <c r="J129" s="1">
        <v>2900</v>
      </c>
      <c r="W129">
        <f t="shared" si="1"/>
        <v>2900</v>
      </c>
      <c r="X129" s="411">
        <v>7</v>
      </c>
      <c r="Y129" s="411">
        <v>6</v>
      </c>
      <c r="Z129" s="411">
        <v>4</v>
      </c>
      <c r="AA129" s="11">
        <v>21</v>
      </c>
      <c r="AC129" s="51">
        <f t="shared" si="3"/>
        <v>9.5</v>
      </c>
    </row>
    <row r="130" spans="1:29" x14ac:dyDescent="0.2">
      <c r="A130" s="73">
        <v>43630</v>
      </c>
      <c r="B130" s="1" t="s">
        <v>355</v>
      </c>
      <c r="C130" s="41">
        <v>100</v>
      </c>
      <c r="D130" s="1" t="s">
        <v>362</v>
      </c>
      <c r="E130" s="1">
        <v>1968</v>
      </c>
      <c r="F130" s="1" t="s">
        <v>68</v>
      </c>
      <c r="G130" s="1">
        <v>1</v>
      </c>
      <c r="H130" s="26">
        <f t="shared" si="11"/>
        <v>11.5</v>
      </c>
      <c r="I130" s="1" t="s">
        <v>62</v>
      </c>
      <c r="J130" s="1">
        <v>1450</v>
      </c>
      <c r="W130">
        <f t="shared" si="1"/>
        <v>1450</v>
      </c>
      <c r="X130" s="411">
        <v>7</v>
      </c>
      <c r="Y130" s="411">
        <v>11</v>
      </c>
      <c r="Z130" s="16">
        <v>16.5</v>
      </c>
      <c r="AC130" s="51">
        <f t="shared" si="3"/>
        <v>11.5</v>
      </c>
    </row>
    <row r="131" spans="1:29" x14ac:dyDescent="0.2">
      <c r="A131" s="73">
        <v>43578</v>
      </c>
      <c r="B131" s="1" t="s">
        <v>355</v>
      </c>
      <c r="C131" s="41">
        <v>100</v>
      </c>
      <c r="D131" s="1" t="s">
        <v>362</v>
      </c>
      <c r="E131" s="1">
        <v>1975</v>
      </c>
      <c r="G131" s="1">
        <v>1</v>
      </c>
      <c r="H131" s="26">
        <f t="shared" si="11"/>
        <v>9.5</v>
      </c>
      <c r="I131" s="1" t="s">
        <v>69</v>
      </c>
      <c r="J131" s="1">
        <v>1150</v>
      </c>
      <c r="W131">
        <f t="shared" ref="W131:W233" si="12">G131*J131</f>
        <v>1150</v>
      </c>
      <c r="X131" s="411">
        <v>6</v>
      </c>
      <c r="Y131" s="411">
        <v>1</v>
      </c>
      <c r="Z131" s="411">
        <v>8.5</v>
      </c>
      <c r="AA131" s="16">
        <v>22.5</v>
      </c>
      <c r="AC131" s="51">
        <f t="shared" si="3"/>
        <v>9.5</v>
      </c>
    </row>
    <row r="132" spans="1:29" x14ac:dyDescent="0.2">
      <c r="A132" s="73">
        <v>43993</v>
      </c>
      <c r="B132" s="35" t="s">
        <v>355</v>
      </c>
      <c r="C132" s="41">
        <v>100</v>
      </c>
      <c r="D132" s="11" t="s">
        <v>362</v>
      </c>
      <c r="E132" s="1">
        <v>1980</v>
      </c>
      <c r="G132" s="1">
        <v>1</v>
      </c>
      <c r="H132" s="26">
        <f t="shared" si="11"/>
        <v>1.6666666666666667</v>
      </c>
      <c r="I132" s="1" t="s">
        <v>69</v>
      </c>
      <c r="J132" s="1">
        <v>1100</v>
      </c>
      <c r="W132">
        <f t="shared" si="12"/>
        <v>1100</v>
      </c>
      <c r="X132" s="411">
        <v>0</v>
      </c>
      <c r="Y132" s="411">
        <v>2</v>
      </c>
      <c r="Z132" s="411">
        <v>3</v>
      </c>
      <c r="AC132" s="51">
        <f t="shared" si="3"/>
        <v>1.6666666666666667</v>
      </c>
    </row>
    <row r="133" spans="1:29" x14ac:dyDescent="0.2">
      <c r="A133" s="215"/>
      <c r="B133" s="35" t="s">
        <v>355</v>
      </c>
      <c r="C133" s="41">
        <v>100</v>
      </c>
      <c r="D133" s="11" t="s">
        <v>362</v>
      </c>
      <c r="E133" s="1">
        <v>1984</v>
      </c>
      <c r="G133" s="1">
        <v>0</v>
      </c>
      <c r="I133" s="11"/>
      <c r="W133">
        <f t="shared" si="12"/>
        <v>0</v>
      </c>
      <c r="AC133" s="51" t="e">
        <f t="shared" si="3"/>
        <v>#DIV/0!</v>
      </c>
    </row>
    <row r="134" spans="1:29" x14ac:dyDescent="0.2">
      <c r="A134" s="73">
        <v>43966</v>
      </c>
      <c r="B134" s="35" t="s">
        <v>355</v>
      </c>
      <c r="C134" s="41">
        <v>100</v>
      </c>
      <c r="D134" s="11" t="s">
        <v>362</v>
      </c>
      <c r="E134" s="1">
        <v>1984</v>
      </c>
      <c r="F134" s="11" t="s">
        <v>400</v>
      </c>
      <c r="G134" s="1">
        <v>1</v>
      </c>
      <c r="H134" s="26">
        <f t="shared" si="11"/>
        <v>4</v>
      </c>
      <c r="I134" s="1" t="s">
        <v>69</v>
      </c>
      <c r="J134" s="1">
        <v>2400</v>
      </c>
      <c r="P134" s="19" t="s">
        <v>988</v>
      </c>
      <c r="W134">
        <f t="shared" si="12"/>
        <v>2400</v>
      </c>
      <c r="X134" s="411">
        <v>2</v>
      </c>
      <c r="Y134" s="411">
        <v>1</v>
      </c>
      <c r="Z134" s="411">
        <v>5</v>
      </c>
      <c r="AA134" s="411">
        <v>10</v>
      </c>
      <c r="AB134" s="411">
        <v>2</v>
      </c>
      <c r="AC134" s="51">
        <f t="shared" si="3"/>
        <v>4</v>
      </c>
    </row>
    <row r="135" spans="1:29" x14ac:dyDescent="0.2">
      <c r="B135" s="1" t="s">
        <v>355</v>
      </c>
      <c r="C135" s="41">
        <v>100</v>
      </c>
      <c r="D135" s="1" t="s">
        <v>362</v>
      </c>
      <c r="E135" s="1">
        <v>1989</v>
      </c>
      <c r="G135" s="1">
        <v>0</v>
      </c>
      <c r="I135" s="11"/>
      <c r="W135">
        <f t="shared" si="12"/>
        <v>0</v>
      </c>
      <c r="AC135" s="51" t="e">
        <f t="shared" si="3"/>
        <v>#DIV/0!</v>
      </c>
    </row>
    <row r="136" spans="1:29" x14ac:dyDescent="0.2">
      <c r="B136" s="1" t="s">
        <v>355</v>
      </c>
      <c r="C136" s="41">
        <v>100</v>
      </c>
      <c r="D136" s="1" t="s">
        <v>362</v>
      </c>
      <c r="E136" s="1">
        <v>1989</v>
      </c>
      <c r="F136" s="1" t="s">
        <v>938</v>
      </c>
      <c r="G136" s="1">
        <v>0</v>
      </c>
      <c r="W136">
        <f t="shared" si="12"/>
        <v>0</v>
      </c>
      <c r="AC136" s="51" t="e">
        <f t="shared" si="3"/>
        <v>#DIV/0!</v>
      </c>
    </row>
    <row r="137" spans="1:29" x14ac:dyDescent="0.2">
      <c r="A137" s="73">
        <v>43585</v>
      </c>
      <c r="B137" s="35" t="s">
        <v>355</v>
      </c>
      <c r="C137" s="41">
        <v>100</v>
      </c>
      <c r="D137" s="11" t="s">
        <v>362</v>
      </c>
      <c r="E137" s="1">
        <v>1992</v>
      </c>
      <c r="G137" s="1">
        <v>3</v>
      </c>
      <c r="H137" s="26">
        <f t="shared" ref="H137" si="13">(G137/(12/(AC137)))*12</f>
        <v>19.5</v>
      </c>
      <c r="I137" s="11" t="s">
        <v>65</v>
      </c>
      <c r="J137" s="1">
        <v>2000</v>
      </c>
      <c r="L137" s="1">
        <v>1</v>
      </c>
      <c r="M137" s="1">
        <v>1</v>
      </c>
      <c r="R137" s="19" t="s">
        <v>1503</v>
      </c>
      <c r="U137" t="s">
        <v>1925</v>
      </c>
      <c r="W137">
        <f t="shared" si="12"/>
        <v>6000</v>
      </c>
      <c r="X137" s="411">
        <v>9</v>
      </c>
      <c r="Y137" s="411">
        <v>1</v>
      </c>
      <c r="Z137" s="411">
        <v>0</v>
      </c>
      <c r="AA137" s="411">
        <v>0</v>
      </c>
      <c r="AB137" s="16">
        <v>22.5</v>
      </c>
      <c r="AC137" s="51">
        <f t="shared" si="3"/>
        <v>6.5</v>
      </c>
    </row>
    <row r="138" spans="1:29" x14ac:dyDescent="0.2">
      <c r="A138" s="215">
        <v>44273</v>
      </c>
      <c r="B138" s="35" t="s">
        <v>355</v>
      </c>
      <c r="C138" s="41">
        <v>100</v>
      </c>
      <c r="D138" s="11" t="s">
        <v>362</v>
      </c>
      <c r="E138" s="1">
        <v>1992</v>
      </c>
      <c r="F138" s="11" t="s">
        <v>1081</v>
      </c>
      <c r="G138" s="1">
        <v>1</v>
      </c>
      <c r="I138" s="11" t="s">
        <v>65</v>
      </c>
      <c r="J138" s="1">
        <v>4800</v>
      </c>
      <c r="W138">
        <f t="shared" si="12"/>
        <v>4800</v>
      </c>
      <c r="AC138" s="51" t="e">
        <f t="shared" si="3"/>
        <v>#DIV/0!</v>
      </c>
    </row>
    <row r="139" spans="1:29" x14ac:dyDescent="0.2">
      <c r="B139" s="35" t="s">
        <v>355</v>
      </c>
      <c r="C139" s="41">
        <v>100</v>
      </c>
      <c r="D139" s="11" t="s">
        <v>362</v>
      </c>
      <c r="E139" s="1">
        <v>1993</v>
      </c>
      <c r="G139" s="1">
        <v>0</v>
      </c>
      <c r="H139" s="26">
        <f t="shared" ref="H139:H140" si="14">(G139/(12/(AC139)))*12</f>
        <v>0</v>
      </c>
      <c r="I139" s="11"/>
      <c r="P139" s="19"/>
      <c r="W139">
        <f t="shared" si="12"/>
        <v>0</v>
      </c>
      <c r="X139" s="411">
        <v>7</v>
      </c>
      <c r="Y139" s="411">
        <v>7</v>
      </c>
      <c r="Z139" s="411">
        <v>2</v>
      </c>
      <c r="AA139" s="11">
        <v>16</v>
      </c>
      <c r="AB139" s="411">
        <v>2</v>
      </c>
      <c r="AC139" s="51">
        <f t="shared" ref="AC139:AC206" si="15">AVERAGE(X139:AB139)</f>
        <v>6.8</v>
      </c>
    </row>
    <row r="140" spans="1:29" x14ac:dyDescent="0.2">
      <c r="B140" s="35" t="s">
        <v>355</v>
      </c>
      <c r="C140" s="41">
        <v>100</v>
      </c>
      <c r="D140" s="11" t="s">
        <v>362</v>
      </c>
      <c r="E140" s="1">
        <v>1995</v>
      </c>
      <c r="G140" s="1">
        <v>0</v>
      </c>
      <c r="H140" s="26">
        <f t="shared" si="14"/>
        <v>0</v>
      </c>
      <c r="I140" s="11"/>
      <c r="P140" s="19"/>
      <c r="W140">
        <f t="shared" si="12"/>
        <v>0</v>
      </c>
      <c r="X140" s="411">
        <v>4</v>
      </c>
      <c r="Y140" s="411">
        <v>1</v>
      </c>
      <c r="Z140" s="411">
        <v>11</v>
      </c>
      <c r="AA140" s="411">
        <v>4</v>
      </c>
      <c r="AC140" s="51">
        <f t="shared" si="15"/>
        <v>5</v>
      </c>
    </row>
    <row r="141" spans="1:29" x14ac:dyDescent="0.2">
      <c r="A141" s="73">
        <v>44165</v>
      </c>
      <c r="B141" s="35" t="s">
        <v>355</v>
      </c>
      <c r="C141" s="41">
        <v>200</v>
      </c>
      <c r="D141" s="11" t="s">
        <v>362</v>
      </c>
      <c r="E141" s="1">
        <v>1998</v>
      </c>
      <c r="F141" s="1" t="s">
        <v>2011</v>
      </c>
      <c r="G141" s="1">
        <v>1</v>
      </c>
      <c r="I141" s="11" t="s">
        <v>64</v>
      </c>
      <c r="J141" s="1">
        <v>7800</v>
      </c>
      <c r="K141" s="1">
        <v>1</v>
      </c>
      <c r="P141" s="19"/>
      <c r="W141">
        <f t="shared" si="12"/>
        <v>7800</v>
      </c>
      <c r="AC141" s="51" t="e">
        <f t="shared" si="15"/>
        <v>#DIV/0!</v>
      </c>
    </row>
    <row r="142" spans="1:29" x14ac:dyDescent="0.2">
      <c r="A142" s="73">
        <v>43878</v>
      </c>
      <c r="B142" s="24" t="s">
        <v>355</v>
      </c>
      <c r="C142" s="41">
        <v>200</v>
      </c>
      <c r="D142" s="1" t="s">
        <v>362</v>
      </c>
      <c r="E142" s="1">
        <v>2001</v>
      </c>
      <c r="F142" s="11"/>
      <c r="G142" s="1">
        <v>1</v>
      </c>
      <c r="I142" s="11" t="s">
        <v>67</v>
      </c>
      <c r="J142" s="1">
        <v>400</v>
      </c>
      <c r="W142">
        <f t="shared" si="12"/>
        <v>400</v>
      </c>
      <c r="AC142" s="51" t="e">
        <f t="shared" si="15"/>
        <v>#DIV/0!</v>
      </c>
    </row>
    <row r="143" spans="1:29" x14ac:dyDescent="0.2">
      <c r="B143" s="1" t="s">
        <v>355</v>
      </c>
      <c r="C143" s="41">
        <v>200</v>
      </c>
      <c r="D143" s="1" t="s">
        <v>362</v>
      </c>
      <c r="E143" s="1">
        <v>2003</v>
      </c>
      <c r="G143" s="1">
        <v>0</v>
      </c>
      <c r="W143">
        <f t="shared" si="12"/>
        <v>0</v>
      </c>
      <c r="AC143" s="51" t="e">
        <f t="shared" si="15"/>
        <v>#DIV/0!</v>
      </c>
    </row>
    <row r="144" spans="1:29" x14ac:dyDescent="0.2">
      <c r="A144" s="73">
        <v>43838</v>
      </c>
      <c r="B144" s="24" t="s">
        <v>355</v>
      </c>
      <c r="C144" s="41">
        <v>200</v>
      </c>
      <c r="D144" s="1" t="s">
        <v>362</v>
      </c>
      <c r="E144" s="1">
        <v>2004</v>
      </c>
      <c r="G144" s="1">
        <v>1</v>
      </c>
      <c r="I144" s="1" t="s">
        <v>67</v>
      </c>
      <c r="J144" s="1">
        <v>250</v>
      </c>
      <c r="W144">
        <f t="shared" si="12"/>
        <v>250</v>
      </c>
      <c r="AC144" s="51" t="e">
        <f t="shared" si="15"/>
        <v>#DIV/0!</v>
      </c>
    </row>
    <row r="145" spans="1:29" x14ac:dyDescent="0.2">
      <c r="A145" s="73">
        <v>44223</v>
      </c>
      <c r="B145" s="35" t="s">
        <v>355</v>
      </c>
      <c r="C145" s="41">
        <v>200</v>
      </c>
      <c r="D145" s="11" t="s">
        <v>362</v>
      </c>
      <c r="E145" s="1">
        <v>2005</v>
      </c>
      <c r="G145" s="1">
        <v>1</v>
      </c>
      <c r="I145" s="11" t="s">
        <v>67</v>
      </c>
      <c r="J145" s="1">
        <v>400</v>
      </c>
      <c r="W145">
        <f t="shared" si="12"/>
        <v>400</v>
      </c>
      <c r="AC145" s="51" t="e">
        <f t="shared" si="15"/>
        <v>#DIV/0!</v>
      </c>
    </row>
    <row r="146" spans="1:29" x14ac:dyDescent="0.2">
      <c r="A146" s="73">
        <v>44223</v>
      </c>
      <c r="B146" s="24" t="s">
        <v>355</v>
      </c>
      <c r="C146" s="41">
        <v>200</v>
      </c>
      <c r="D146" s="11" t="s">
        <v>362</v>
      </c>
      <c r="E146" s="1">
        <v>2006</v>
      </c>
      <c r="G146" s="1">
        <v>1</v>
      </c>
      <c r="I146" s="11" t="s">
        <v>67</v>
      </c>
      <c r="J146" s="1">
        <v>400</v>
      </c>
      <c r="P146" s="19"/>
      <c r="S146" s="19"/>
      <c r="W146">
        <f t="shared" si="12"/>
        <v>400</v>
      </c>
      <c r="AC146" s="51" t="e">
        <f t="shared" si="15"/>
        <v>#DIV/0!</v>
      </c>
    </row>
    <row r="147" spans="1:29" x14ac:dyDescent="0.2">
      <c r="B147" s="24" t="s">
        <v>355</v>
      </c>
      <c r="C147" s="41">
        <v>200</v>
      </c>
      <c r="D147" s="1" t="s">
        <v>362</v>
      </c>
      <c r="E147" s="1">
        <v>2007</v>
      </c>
      <c r="G147" s="1">
        <v>0</v>
      </c>
      <c r="I147" s="11"/>
      <c r="W147">
        <f t="shared" si="12"/>
        <v>0</v>
      </c>
      <c r="AC147" s="51" t="e">
        <f t="shared" si="15"/>
        <v>#DIV/0!</v>
      </c>
    </row>
    <row r="148" spans="1:29" x14ac:dyDescent="0.2">
      <c r="A148" s="215" t="s">
        <v>135</v>
      </c>
      <c r="B148" s="24" t="s">
        <v>355</v>
      </c>
      <c r="C148" s="41">
        <v>500</v>
      </c>
      <c r="D148" s="11" t="s">
        <v>362</v>
      </c>
      <c r="E148" s="1">
        <v>1969</v>
      </c>
      <c r="G148" s="1">
        <v>1</v>
      </c>
      <c r="I148" s="1" t="s">
        <v>365</v>
      </c>
      <c r="K148" s="11"/>
      <c r="W148">
        <f t="shared" si="12"/>
        <v>0</v>
      </c>
      <c r="AC148" s="51" t="e">
        <f t="shared" si="15"/>
        <v>#DIV/0!</v>
      </c>
    </row>
    <row r="149" spans="1:29" x14ac:dyDescent="0.2">
      <c r="A149" s="73">
        <v>44308</v>
      </c>
      <c r="B149" s="24" t="s">
        <v>355</v>
      </c>
      <c r="C149" s="41">
        <v>500</v>
      </c>
      <c r="D149" s="11" t="s">
        <v>362</v>
      </c>
      <c r="E149" s="1">
        <v>1975</v>
      </c>
      <c r="G149" s="1">
        <v>1</v>
      </c>
      <c r="I149" s="11" t="s">
        <v>67</v>
      </c>
      <c r="J149" s="1">
        <v>1700</v>
      </c>
      <c r="W149">
        <f t="shared" si="12"/>
        <v>1700</v>
      </c>
      <c r="AC149" s="51" t="e">
        <f t="shared" si="15"/>
        <v>#DIV/0!</v>
      </c>
    </row>
    <row r="150" spans="1:29" x14ac:dyDescent="0.2">
      <c r="B150" s="24" t="s">
        <v>355</v>
      </c>
      <c r="C150" s="41">
        <v>500</v>
      </c>
      <c r="D150" s="11" t="s">
        <v>362</v>
      </c>
      <c r="E150" s="1">
        <v>1980</v>
      </c>
      <c r="G150" s="1">
        <v>0</v>
      </c>
      <c r="I150" s="11"/>
      <c r="W150">
        <f t="shared" si="12"/>
        <v>0</v>
      </c>
      <c r="AC150" s="51" t="e">
        <f t="shared" si="15"/>
        <v>#DIV/0!</v>
      </c>
    </row>
    <row r="151" spans="1:29" x14ac:dyDescent="0.2">
      <c r="A151" s="215">
        <v>44308</v>
      </c>
      <c r="B151" s="35" t="s">
        <v>355</v>
      </c>
      <c r="C151" s="41">
        <v>500</v>
      </c>
      <c r="D151" s="11" t="s">
        <v>362</v>
      </c>
      <c r="E151" s="1">
        <v>1990</v>
      </c>
      <c r="G151" s="1">
        <v>1</v>
      </c>
      <c r="I151" s="11" t="s">
        <v>89</v>
      </c>
      <c r="J151" s="1">
        <v>1300</v>
      </c>
      <c r="P151" s="19"/>
      <c r="W151">
        <f t="shared" si="12"/>
        <v>1300</v>
      </c>
      <c r="AC151" s="51" t="e">
        <f t="shared" si="15"/>
        <v>#DIV/0!</v>
      </c>
    </row>
    <row r="152" spans="1:29" x14ac:dyDescent="0.2">
      <c r="B152" s="35" t="s">
        <v>355</v>
      </c>
      <c r="C152" s="41">
        <v>500</v>
      </c>
      <c r="D152" s="11" t="s">
        <v>362</v>
      </c>
      <c r="E152" s="1">
        <v>1998</v>
      </c>
      <c r="F152" s="1" t="s">
        <v>1341</v>
      </c>
      <c r="G152" s="1">
        <v>0</v>
      </c>
      <c r="I152" s="11"/>
      <c r="P152" s="19"/>
      <c r="W152">
        <f t="shared" si="12"/>
        <v>0</v>
      </c>
      <c r="AC152" s="51" t="e">
        <f t="shared" si="15"/>
        <v>#DIV/0!</v>
      </c>
    </row>
    <row r="153" spans="1:29" x14ac:dyDescent="0.2">
      <c r="A153" s="73">
        <v>43878</v>
      </c>
      <c r="B153" s="35" t="s">
        <v>355</v>
      </c>
      <c r="C153" s="41">
        <v>500</v>
      </c>
      <c r="D153" s="11" t="s">
        <v>362</v>
      </c>
      <c r="E153" s="1">
        <v>1998</v>
      </c>
      <c r="G153" s="1">
        <v>3</v>
      </c>
      <c r="I153" s="11" t="s">
        <v>395</v>
      </c>
      <c r="J153" s="1">
        <v>6000</v>
      </c>
      <c r="L153" s="1">
        <v>1</v>
      </c>
      <c r="N153" s="1">
        <v>1</v>
      </c>
      <c r="P153" s="19"/>
      <c r="S153" s="19" t="s">
        <v>1815</v>
      </c>
      <c r="W153">
        <f t="shared" si="12"/>
        <v>18000</v>
      </c>
      <c r="AC153" s="51" t="e">
        <f t="shared" si="15"/>
        <v>#DIV/0!</v>
      </c>
    </row>
    <row r="154" spans="1:29" x14ac:dyDescent="0.2">
      <c r="B154" s="35" t="s">
        <v>355</v>
      </c>
      <c r="C154" s="41">
        <v>500</v>
      </c>
      <c r="D154" s="11" t="s">
        <v>362</v>
      </c>
      <c r="E154" s="1">
        <v>2006</v>
      </c>
      <c r="F154" s="1" t="s">
        <v>1464</v>
      </c>
      <c r="G154" s="1">
        <v>0</v>
      </c>
      <c r="I154" s="11"/>
      <c r="W154">
        <f t="shared" si="12"/>
        <v>0</v>
      </c>
      <c r="AC154" s="51" t="e">
        <f t="shared" si="15"/>
        <v>#DIV/0!</v>
      </c>
    </row>
    <row r="155" spans="1:29" x14ac:dyDescent="0.2">
      <c r="B155" s="35" t="s">
        <v>355</v>
      </c>
      <c r="C155" s="41">
        <v>500</v>
      </c>
      <c r="D155" s="11" t="s">
        <v>362</v>
      </c>
      <c r="E155" s="1">
        <v>2007</v>
      </c>
      <c r="G155" s="1">
        <v>0</v>
      </c>
      <c r="I155" s="11"/>
      <c r="W155">
        <f t="shared" si="12"/>
        <v>0</v>
      </c>
      <c r="AC155" s="51" t="e">
        <f t="shared" si="15"/>
        <v>#DIV/0!</v>
      </c>
    </row>
    <row r="156" spans="1:29" x14ac:dyDescent="0.2">
      <c r="B156" s="35" t="s">
        <v>355</v>
      </c>
      <c r="C156" s="41">
        <v>500</v>
      </c>
      <c r="D156" s="11" t="s">
        <v>362</v>
      </c>
      <c r="E156" s="1">
        <v>2011</v>
      </c>
      <c r="G156" s="1">
        <v>0</v>
      </c>
      <c r="I156" s="11"/>
      <c r="W156">
        <f t="shared" si="12"/>
        <v>0</v>
      </c>
      <c r="AC156" s="51" t="e">
        <f t="shared" si="15"/>
        <v>#DIV/0!</v>
      </c>
    </row>
    <row r="157" spans="1:29" x14ac:dyDescent="0.2">
      <c r="A157" s="215"/>
      <c r="B157" s="24" t="s">
        <v>355</v>
      </c>
      <c r="C157" s="41">
        <v>1000</v>
      </c>
      <c r="D157" s="1" t="s">
        <v>362</v>
      </c>
      <c r="E157" s="1">
        <v>1983</v>
      </c>
      <c r="F157" s="8" t="s">
        <v>803</v>
      </c>
      <c r="G157" s="1">
        <v>0</v>
      </c>
      <c r="I157" s="11"/>
      <c r="W157">
        <f t="shared" si="12"/>
        <v>0</v>
      </c>
      <c r="AC157" s="51" t="e">
        <f t="shared" si="15"/>
        <v>#DIV/0!</v>
      </c>
    </row>
    <row r="158" spans="1:29" x14ac:dyDescent="0.2">
      <c r="A158" s="73">
        <v>43976</v>
      </c>
      <c r="B158" s="24" t="s">
        <v>355</v>
      </c>
      <c r="C158" s="41">
        <v>1000</v>
      </c>
      <c r="D158" s="1" t="s">
        <v>362</v>
      </c>
      <c r="E158" s="1">
        <v>1983</v>
      </c>
      <c r="F158" s="8" t="s">
        <v>881</v>
      </c>
      <c r="G158" s="1">
        <v>1</v>
      </c>
      <c r="I158" s="1" t="s">
        <v>87</v>
      </c>
      <c r="J158" s="1">
        <v>3650</v>
      </c>
      <c r="W158">
        <f t="shared" si="12"/>
        <v>3650</v>
      </c>
      <c r="AC158" s="51" t="e">
        <f t="shared" si="15"/>
        <v>#DIV/0!</v>
      </c>
    </row>
    <row r="159" spans="1:29" x14ac:dyDescent="0.2">
      <c r="B159" s="24" t="s">
        <v>355</v>
      </c>
      <c r="C159" s="41">
        <v>1000</v>
      </c>
      <c r="D159" s="1" t="s">
        <v>362</v>
      </c>
      <c r="E159" s="1">
        <v>1983</v>
      </c>
      <c r="F159" s="1" t="s">
        <v>863</v>
      </c>
      <c r="G159" s="1">
        <v>0</v>
      </c>
      <c r="I159" s="11"/>
      <c r="W159">
        <f t="shared" si="12"/>
        <v>0</v>
      </c>
      <c r="AC159" s="51" t="e">
        <f t="shared" si="15"/>
        <v>#DIV/0!</v>
      </c>
    </row>
    <row r="160" spans="1:29" x14ac:dyDescent="0.2">
      <c r="B160" s="1" t="s">
        <v>355</v>
      </c>
      <c r="C160" s="41">
        <v>1000</v>
      </c>
      <c r="D160" s="1" t="s">
        <v>362</v>
      </c>
      <c r="E160" s="1">
        <v>1983</v>
      </c>
      <c r="F160" s="8" t="s">
        <v>902</v>
      </c>
      <c r="G160" s="1">
        <v>0</v>
      </c>
      <c r="W160">
        <f t="shared" si="12"/>
        <v>0</v>
      </c>
      <c r="AC160" s="51" t="e">
        <f t="shared" si="15"/>
        <v>#DIV/0!</v>
      </c>
    </row>
    <row r="161" spans="1:29" x14ac:dyDescent="0.2">
      <c r="A161" s="215"/>
      <c r="B161" s="1" t="s">
        <v>355</v>
      </c>
      <c r="C161" s="41">
        <v>1000</v>
      </c>
      <c r="D161" s="1" t="s">
        <v>362</v>
      </c>
      <c r="E161" s="1">
        <v>1993</v>
      </c>
      <c r="F161" s="11" t="s">
        <v>880</v>
      </c>
      <c r="G161" s="1">
        <v>0</v>
      </c>
      <c r="I161" s="11"/>
      <c r="W161">
        <f t="shared" si="12"/>
        <v>0</v>
      </c>
      <c r="AC161" s="51" t="e">
        <f t="shared" si="15"/>
        <v>#DIV/0!</v>
      </c>
    </row>
    <row r="162" spans="1:29" x14ac:dyDescent="0.2">
      <c r="A162" s="73">
        <v>43863</v>
      </c>
      <c r="B162" s="1" t="s">
        <v>355</v>
      </c>
      <c r="C162" s="41">
        <v>1000</v>
      </c>
      <c r="D162" s="1" t="s">
        <v>362</v>
      </c>
      <c r="E162" s="1">
        <v>1996</v>
      </c>
      <c r="F162" s="1" t="s">
        <v>880</v>
      </c>
      <c r="G162" s="1">
        <v>1</v>
      </c>
      <c r="I162" s="11" t="s">
        <v>67</v>
      </c>
      <c r="J162" s="1">
        <v>2300</v>
      </c>
      <c r="W162">
        <f t="shared" si="12"/>
        <v>2300</v>
      </c>
      <c r="AC162" s="51" t="e">
        <f t="shared" si="15"/>
        <v>#DIV/0!</v>
      </c>
    </row>
    <row r="163" spans="1:29" x14ac:dyDescent="0.2">
      <c r="A163" s="215">
        <v>44061</v>
      </c>
      <c r="B163" s="1" t="s">
        <v>355</v>
      </c>
      <c r="C163" s="41">
        <v>1000</v>
      </c>
      <c r="D163" s="1" t="s">
        <v>362</v>
      </c>
      <c r="E163" s="1">
        <v>1998</v>
      </c>
      <c r="F163" s="1" t="s">
        <v>1912</v>
      </c>
      <c r="G163" s="1">
        <v>1</v>
      </c>
      <c r="I163" s="11" t="s">
        <v>67</v>
      </c>
      <c r="J163" s="1">
        <v>3600</v>
      </c>
      <c r="W163">
        <f t="shared" si="12"/>
        <v>3600</v>
      </c>
      <c r="AC163" s="51" t="e">
        <f t="shared" si="15"/>
        <v>#DIV/0!</v>
      </c>
    </row>
    <row r="164" spans="1:29" x14ac:dyDescent="0.2">
      <c r="A164" s="73">
        <v>43893</v>
      </c>
      <c r="B164" s="181" t="s">
        <v>355</v>
      </c>
      <c r="C164" s="41">
        <v>1000</v>
      </c>
      <c r="D164" s="181" t="s">
        <v>362</v>
      </c>
      <c r="E164" s="181">
        <v>1999</v>
      </c>
      <c r="F164" s="181"/>
      <c r="G164" s="181">
        <v>1</v>
      </c>
      <c r="I164" s="11" t="s">
        <v>67</v>
      </c>
      <c r="J164" s="181">
        <v>3000</v>
      </c>
      <c r="K164" s="181">
        <v>1</v>
      </c>
      <c r="L164" s="181"/>
      <c r="M164" s="181"/>
      <c r="N164" s="181"/>
      <c r="O164" s="181"/>
      <c r="W164">
        <f t="shared" si="12"/>
        <v>3000</v>
      </c>
      <c r="AC164" s="51" t="e">
        <f t="shared" si="15"/>
        <v>#DIV/0!</v>
      </c>
    </row>
    <row r="165" spans="1:29" x14ac:dyDescent="0.2">
      <c r="B165" s="181" t="s">
        <v>355</v>
      </c>
      <c r="C165" s="41">
        <v>1000</v>
      </c>
      <c r="D165" s="181" t="s">
        <v>362</v>
      </c>
      <c r="E165" s="181">
        <v>2003</v>
      </c>
      <c r="F165" s="181"/>
      <c r="G165" s="181">
        <v>0</v>
      </c>
      <c r="I165" s="11"/>
      <c r="J165" s="181"/>
      <c r="K165" s="181"/>
      <c r="L165" s="181"/>
      <c r="M165" s="181"/>
      <c r="N165" s="181"/>
      <c r="O165" s="181"/>
      <c r="W165">
        <f t="shared" si="12"/>
        <v>0</v>
      </c>
      <c r="AC165" s="51" t="e">
        <f t="shared" si="15"/>
        <v>#DIV/0!</v>
      </c>
    </row>
    <row r="166" spans="1:29" x14ac:dyDescent="0.2">
      <c r="A166" s="73">
        <v>43593</v>
      </c>
      <c r="B166" s="1" t="s">
        <v>355</v>
      </c>
      <c r="C166" s="41">
        <v>1000</v>
      </c>
      <c r="D166" s="1" t="s">
        <v>362</v>
      </c>
      <c r="E166" s="1">
        <v>2004</v>
      </c>
      <c r="F166" s="1" t="s">
        <v>1322</v>
      </c>
      <c r="G166" s="1">
        <v>1</v>
      </c>
      <c r="I166" s="11" t="s">
        <v>62</v>
      </c>
      <c r="J166" s="1">
        <v>2900</v>
      </c>
      <c r="P166" t="s">
        <v>1325</v>
      </c>
      <c r="W166">
        <f t="shared" si="12"/>
        <v>2900</v>
      </c>
      <c r="AC166" s="51" t="e">
        <f t="shared" si="15"/>
        <v>#DIV/0!</v>
      </c>
    </row>
    <row r="167" spans="1:29" x14ac:dyDescent="0.2">
      <c r="B167" s="1" t="s">
        <v>355</v>
      </c>
      <c r="C167" s="41">
        <v>1000</v>
      </c>
      <c r="D167" s="1" t="s">
        <v>362</v>
      </c>
      <c r="E167" s="1">
        <v>2005</v>
      </c>
      <c r="F167" s="1" t="s">
        <v>2181</v>
      </c>
      <c r="G167" s="1">
        <v>0</v>
      </c>
      <c r="I167" s="11"/>
      <c r="W167">
        <f t="shared" si="12"/>
        <v>0</v>
      </c>
      <c r="AC167" s="51" t="e">
        <f t="shared" si="15"/>
        <v>#DIV/0!</v>
      </c>
    </row>
    <row r="168" spans="1:29" x14ac:dyDescent="0.2">
      <c r="B168" s="1" t="s">
        <v>355</v>
      </c>
      <c r="C168" s="41">
        <v>1000</v>
      </c>
      <c r="D168" s="1" t="s">
        <v>362</v>
      </c>
      <c r="E168" s="1">
        <v>2010</v>
      </c>
      <c r="F168" s="1" t="s">
        <v>1322</v>
      </c>
      <c r="G168" s="1">
        <v>0</v>
      </c>
      <c r="I168" s="11"/>
      <c r="W168">
        <f t="shared" si="12"/>
        <v>0</v>
      </c>
      <c r="AC168" s="51" t="e">
        <f t="shared" si="15"/>
        <v>#DIV/0!</v>
      </c>
    </row>
    <row r="169" spans="1:29" x14ac:dyDescent="0.2">
      <c r="B169" s="1" t="s">
        <v>355</v>
      </c>
      <c r="C169" s="41">
        <v>1000</v>
      </c>
      <c r="D169" s="1" t="s">
        <v>362</v>
      </c>
      <c r="E169" s="1">
        <v>2012</v>
      </c>
      <c r="F169" s="1" t="s">
        <v>1323</v>
      </c>
      <c r="G169" s="1">
        <v>0</v>
      </c>
      <c r="I169" s="11"/>
      <c r="P169" s="19"/>
      <c r="W169">
        <f t="shared" si="12"/>
        <v>0</v>
      </c>
      <c r="AC169" s="51" t="e">
        <f t="shared" si="15"/>
        <v>#DIV/0!</v>
      </c>
    </row>
    <row r="170" spans="1:29" x14ac:dyDescent="0.2">
      <c r="A170" s="73">
        <v>43892</v>
      </c>
      <c r="B170" s="1" t="s">
        <v>355</v>
      </c>
      <c r="C170" s="41">
        <v>1000</v>
      </c>
      <c r="D170" s="1" t="s">
        <v>362</v>
      </c>
      <c r="E170" s="1">
        <v>2015</v>
      </c>
      <c r="F170" s="1" t="s">
        <v>1324</v>
      </c>
      <c r="G170" s="1">
        <v>1</v>
      </c>
      <c r="I170" s="11" t="s">
        <v>62</v>
      </c>
      <c r="J170" s="1">
        <v>1900</v>
      </c>
      <c r="P170" s="19" t="s">
        <v>1347</v>
      </c>
      <c r="W170">
        <f t="shared" si="12"/>
        <v>1900</v>
      </c>
      <c r="AC170" s="51" t="e">
        <f t="shared" si="15"/>
        <v>#DIV/0!</v>
      </c>
    </row>
    <row r="171" spans="1:29" x14ac:dyDescent="0.2">
      <c r="B171" s="11" t="s">
        <v>355</v>
      </c>
      <c r="C171" s="41">
        <v>2000</v>
      </c>
      <c r="D171" s="11" t="s">
        <v>362</v>
      </c>
      <c r="E171" s="183">
        <v>2000</v>
      </c>
      <c r="F171" s="11" t="s">
        <v>1442</v>
      </c>
      <c r="G171" s="183">
        <v>0</v>
      </c>
      <c r="I171" s="11"/>
      <c r="J171" s="183"/>
      <c r="K171" s="183"/>
      <c r="L171" s="183"/>
      <c r="M171" s="183"/>
      <c r="N171" s="183"/>
      <c r="O171" s="183"/>
      <c r="P171" s="19"/>
      <c r="W171">
        <f t="shared" si="12"/>
        <v>0</v>
      </c>
      <c r="AC171" s="51" t="e">
        <f t="shared" si="15"/>
        <v>#DIV/0!</v>
      </c>
    </row>
    <row r="172" spans="1:29" x14ac:dyDescent="0.2">
      <c r="A172" s="73">
        <v>43893</v>
      </c>
      <c r="B172" s="11" t="s">
        <v>355</v>
      </c>
      <c r="C172" s="41">
        <v>2000</v>
      </c>
      <c r="D172" s="11" t="s">
        <v>362</v>
      </c>
      <c r="E172" s="1">
        <v>2013</v>
      </c>
      <c r="F172" s="11" t="s">
        <v>1823</v>
      </c>
      <c r="G172" s="1">
        <v>2</v>
      </c>
      <c r="I172" s="11" t="s">
        <v>62</v>
      </c>
      <c r="J172" s="1">
        <v>3200</v>
      </c>
      <c r="L172" s="1">
        <v>1</v>
      </c>
      <c r="W172">
        <f t="shared" si="12"/>
        <v>6400</v>
      </c>
      <c r="AC172" s="51" t="e">
        <f t="shared" si="15"/>
        <v>#DIV/0!</v>
      </c>
    </row>
    <row r="173" spans="1:29" x14ac:dyDescent="0.2">
      <c r="A173" s="73">
        <v>43908</v>
      </c>
      <c r="B173" s="35" t="s">
        <v>355</v>
      </c>
      <c r="C173" s="41">
        <v>2000</v>
      </c>
      <c r="D173" s="11" t="s">
        <v>362</v>
      </c>
      <c r="E173" s="1">
        <v>2016</v>
      </c>
      <c r="F173" s="11"/>
      <c r="G173" s="1">
        <v>8</v>
      </c>
      <c r="I173" s="11" t="s">
        <v>64</v>
      </c>
      <c r="J173" s="1">
        <v>10800</v>
      </c>
      <c r="O173" s="1" t="s">
        <v>1830</v>
      </c>
      <c r="P173" t="s">
        <v>2115</v>
      </c>
      <c r="W173">
        <f t="shared" si="12"/>
        <v>86400</v>
      </c>
      <c r="AC173" s="51" t="e">
        <f t="shared" si="15"/>
        <v>#DIV/0!</v>
      </c>
    </row>
    <row r="174" spans="1:29" x14ac:dyDescent="0.2">
      <c r="B174" s="11" t="s">
        <v>355</v>
      </c>
      <c r="C174" s="41">
        <v>5000</v>
      </c>
      <c r="D174" s="11" t="s">
        <v>362</v>
      </c>
      <c r="E174" s="1">
        <v>1990</v>
      </c>
      <c r="F174" s="11" t="s">
        <v>747</v>
      </c>
      <c r="G174" s="1">
        <v>0</v>
      </c>
      <c r="I174" s="11"/>
      <c r="W174">
        <f t="shared" si="12"/>
        <v>0</v>
      </c>
      <c r="AC174" s="51" t="e">
        <f t="shared" si="15"/>
        <v>#DIV/0!</v>
      </c>
    </row>
    <row r="175" spans="1:29" x14ac:dyDescent="0.2">
      <c r="A175" s="73">
        <v>44320</v>
      </c>
      <c r="B175" s="24" t="s">
        <v>355</v>
      </c>
      <c r="C175" s="41">
        <v>5000</v>
      </c>
      <c r="D175" s="11" t="s">
        <v>362</v>
      </c>
      <c r="E175" s="1">
        <v>1995</v>
      </c>
      <c r="F175" s="11" t="s">
        <v>2184</v>
      </c>
      <c r="G175" s="1">
        <v>1</v>
      </c>
      <c r="I175" s="11" t="s">
        <v>83</v>
      </c>
      <c r="J175" s="1">
        <v>17000</v>
      </c>
      <c r="W175">
        <f t="shared" si="12"/>
        <v>17000</v>
      </c>
      <c r="AC175" s="51" t="e">
        <f t="shared" si="15"/>
        <v>#DIV/0!</v>
      </c>
    </row>
    <row r="176" spans="1:29" x14ac:dyDescent="0.2">
      <c r="A176" s="73">
        <v>44301</v>
      </c>
      <c r="B176" s="24" t="s">
        <v>355</v>
      </c>
      <c r="C176" s="41">
        <v>20000</v>
      </c>
      <c r="D176" s="11" t="s">
        <v>362</v>
      </c>
      <c r="E176" s="426">
        <v>1999</v>
      </c>
      <c r="F176" s="11"/>
      <c r="G176" s="426">
        <v>1</v>
      </c>
      <c r="H176" s="426"/>
      <c r="I176" s="11" t="s">
        <v>62</v>
      </c>
      <c r="J176" s="426">
        <v>22500</v>
      </c>
      <c r="K176" s="426"/>
      <c r="L176" s="426"/>
      <c r="M176" s="426"/>
      <c r="N176" s="426"/>
      <c r="O176" s="426"/>
      <c r="P176" t="s">
        <v>1456</v>
      </c>
      <c r="W176">
        <f t="shared" si="12"/>
        <v>22500</v>
      </c>
      <c r="X176" s="426"/>
      <c r="Y176" s="426"/>
      <c r="Z176" s="426"/>
      <c r="AA176" s="426"/>
      <c r="AB176" s="426"/>
      <c r="AC176" s="51"/>
    </row>
    <row r="177" spans="1:29" x14ac:dyDescent="0.2">
      <c r="B177" s="24" t="s">
        <v>355</v>
      </c>
      <c r="C177" s="41">
        <v>20000</v>
      </c>
      <c r="D177" s="11" t="s">
        <v>362</v>
      </c>
      <c r="E177" s="426">
        <v>2007</v>
      </c>
      <c r="F177" s="11"/>
      <c r="G177" s="426">
        <v>0</v>
      </c>
      <c r="H177" s="426"/>
      <c r="I177" s="11"/>
      <c r="J177" s="426"/>
      <c r="K177" s="426"/>
      <c r="L177" s="426"/>
      <c r="M177" s="426"/>
      <c r="N177" s="426"/>
      <c r="O177" s="426"/>
      <c r="W177">
        <f t="shared" si="12"/>
        <v>0</v>
      </c>
      <c r="X177" s="426"/>
      <c r="Y177" s="426"/>
      <c r="Z177" s="426"/>
      <c r="AA177" s="426"/>
      <c r="AB177" s="426"/>
      <c r="AC177" s="51"/>
    </row>
    <row r="178" spans="1:29" x14ac:dyDescent="0.2">
      <c r="B178" s="24" t="s">
        <v>355</v>
      </c>
      <c r="C178" s="41">
        <v>20000</v>
      </c>
      <c r="D178" s="11" t="s">
        <v>362</v>
      </c>
      <c r="E178" s="426">
        <v>2008</v>
      </c>
      <c r="F178" s="11"/>
      <c r="G178" s="426">
        <v>0</v>
      </c>
      <c r="H178" s="426"/>
      <c r="I178" s="11"/>
      <c r="J178" s="426"/>
      <c r="K178" s="426"/>
      <c r="L178" s="426"/>
      <c r="M178" s="426"/>
      <c r="N178" s="426"/>
      <c r="O178" s="426"/>
      <c r="W178">
        <f t="shared" si="12"/>
        <v>0</v>
      </c>
      <c r="X178" s="426"/>
      <c r="Y178" s="426"/>
      <c r="Z178" s="426"/>
      <c r="AA178" s="426"/>
      <c r="AB178" s="426"/>
      <c r="AC178" s="51"/>
    </row>
    <row r="179" spans="1:29" x14ac:dyDescent="0.2">
      <c r="A179" s="215">
        <v>44208</v>
      </c>
      <c r="B179" s="24" t="s">
        <v>355</v>
      </c>
      <c r="C179" s="41" t="s">
        <v>1230</v>
      </c>
      <c r="D179" s="1" t="s">
        <v>362</v>
      </c>
      <c r="E179" s="1" t="s">
        <v>533</v>
      </c>
      <c r="F179" s="378" t="s">
        <v>1869</v>
      </c>
      <c r="G179" s="1">
        <v>1</v>
      </c>
      <c r="I179" s="35" t="s">
        <v>958</v>
      </c>
      <c r="J179" s="1">
        <v>3900</v>
      </c>
      <c r="W179">
        <f t="shared" si="12"/>
        <v>3900</v>
      </c>
      <c r="AC179" s="51" t="e">
        <f t="shared" si="15"/>
        <v>#DIV/0!</v>
      </c>
    </row>
    <row r="180" spans="1:29" x14ac:dyDescent="0.2">
      <c r="A180" s="215"/>
      <c r="B180" s="24" t="s">
        <v>355</v>
      </c>
      <c r="C180" s="41" t="s">
        <v>1867</v>
      </c>
      <c r="D180" s="364" t="s">
        <v>369</v>
      </c>
      <c r="E180" s="364" t="s">
        <v>533</v>
      </c>
      <c r="F180" s="364" t="s">
        <v>1869</v>
      </c>
      <c r="G180" s="364">
        <v>0</v>
      </c>
      <c r="I180" s="363"/>
      <c r="J180" s="364"/>
      <c r="K180" s="364"/>
      <c r="L180" s="364"/>
      <c r="M180" s="364"/>
      <c r="N180" s="364"/>
      <c r="O180" s="364"/>
      <c r="W180">
        <f t="shared" si="12"/>
        <v>0</v>
      </c>
      <c r="AC180" s="51" t="e">
        <f t="shared" si="15"/>
        <v>#DIV/0!</v>
      </c>
    </row>
    <row r="181" spans="1:29" x14ac:dyDescent="0.2">
      <c r="A181" s="73">
        <v>44251</v>
      </c>
      <c r="B181" s="1" t="s">
        <v>355</v>
      </c>
      <c r="C181" s="41">
        <v>1</v>
      </c>
      <c r="D181" s="1" t="s">
        <v>369</v>
      </c>
      <c r="E181" s="1">
        <v>1916</v>
      </c>
      <c r="F181" s="1" t="s">
        <v>909</v>
      </c>
      <c r="G181" s="1">
        <v>1</v>
      </c>
      <c r="I181" s="1" t="s">
        <v>395</v>
      </c>
      <c r="J181" s="1">
        <v>900</v>
      </c>
      <c r="W181">
        <f t="shared" si="12"/>
        <v>900</v>
      </c>
      <c r="AC181" s="51" t="e">
        <f t="shared" si="15"/>
        <v>#DIV/0!</v>
      </c>
    </row>
    <row r="182" spans="1:29" x14ac:dyDescent="0.2">
      <c r="A182" s="73">
        <v>44280</v>
      </c>
      <c r="B182" s="11" t="s">
        <v>355</v>
      </c>
      <c r="C182" s="41">
        <v>1</v>
      </c>
      <c r="D182" s="11" t="s">
        <v>369</v>
      </c>
      <c r="E182" s="1">
        <v>1916</v>
      </c>
      <c r="F182" s="1" t="s">
        <v>2178</v>
      </c>
      <c r="G182" s="1">
        <v>1</v>
      </c>
      <c r="I182" s="11" t="s">
        <v>136</v>
      </c>
      <c r="J182" s="1">
        <v>2700</v>
      </c>
      <c r="K182" s="11"/>
      <c r="P182" s="19"/>
      <c r="W182">
        <f t="shared" si="12"/>
        <v>2700</v>
      </c>
      <c r="AC182" s="51" t="e">
        <f t="shared" si="15"/>
        <v>#DIV/0!</v>
      </c>
    </row>
    <row r="183" spans="1:29" x14ac:dyDescent="0.2">
      <c r="A183" s="73">
        <v>44265</v>
      </c>
      <c r="B183" s="11" t="s">
        <v>355</v>
      </c>
      <c r="C183" s="41">
        <v>1</v>
      </c>
      <c r="D183" s="11" t="s">
        <v>369</v>
      </c>
      <c r="E183" s="1">
        <v>1916</v>
      </c>
      <c r="F183" s="11" t="s">
        <v>1577</v>
      </c>
      <c r="G183" s="1">
        <v>1</v>
      </c>
      <c r="I183" s="11" t="s">
        <v>65</v>
      </c>
      <c r="J183" s="1">
        <v>2900</v>
      </c>
      <c r="W183">
        <f t="shared" si="12"/>
        <v>2900</v>
      </c>
      <c r="AC183" s="51" t="e">
        <f t="shared" si="15"/>
        <v>#DIV/0!</v>
      </c>
    </row>
    <row r="184" spans="1:29" x14ac:dyDescent="0.2">
      <c r="A184" s="73">
        <v>44208</v>
      </c>
      <c r="B184" s="24" t="s">
        <v>355</v>
      </c>
      <c r="C184" s="41">
        <v>1</v>
      </c>
      <c r="D184" s="11" t="s">
        <v>369</v>
      </c>
      <c r="E184" s="1">
        <v>1920</v>
      </c>
      <c r="F184" s="11" t="s">
        <v>456</v>
      </c>
      <c r="G184" s="1">
        <v>1</v>
      </c>
      <c r="I184" s="11" t="s">
        <v>62</v>
      </c>
      <c r="J184" s="1">
        <v>550</v>
      </c>
      <c r="P184" s="19"/>
      <c r="W184">
        <f t="shared" si="12"/>
        <v>550</v>
      </c>
      <c r="AC184" s="51" t="e">
        <f t="shared" si="15"/>
        <v>#DIV/0!</v>
      </c>
    </row>
    <row r="185" spans="1:29" x14ac:dyDescent="0.2">
      <c r="A185" s="73">
        <v>44223</v>
      </c>
      <c r="B185" s="24" t="s">
        <v>355</v>
      </c>
      <c r="C185" s="41">
        <v>1</v>
      </c>
      <c r="D185" s="11" t="s">
        <v>369</v>
      </c>
      <c r="E185" s="1">
        <v>1920</v>
      </c>
      <c r="F185" s="1" t="s">
        <v>363</v>
      </c>
      <c r="G185" s="1">
        <v>1</v>
      </c>
      <c r="I185" s="11" t="s">
        <v>69</v>
      </c>
      <c r="J185" s="1">
        <v>1350</v>
      </c>
      <c r="N185" s="11"/>
      <c r="P185" s="19"/>
      <c r="W185">
        <f t="shared" si="12"/>
        <v>1350</v>
      </c>
      <c r="AC185" s="51" t="e">
        <f t="shared" si="15"/>
        <v>#DIV/0!</v>
      </c>
    </row>
    <row r="186" spans="1:29" x14ac:dyDescent="0.2">
      <c r="B186" s="24" t="s">
        <v>355</v>
      </c>
      <c r="C186" s="41">
        <v>2</v>
      </c>
      <c r="D186" s="1" t="s">
        <v>369</v>
      </c>
      <c r="E186" s="1">
        <v>1914</v>
      </c>
      <c r="G186" s="1">
        <v>0</v>
      </c>
      <c r="H186" s="26">
        <f t="shared" ref="H186" si="16">(G186/(12/(AC186)))*12</f>
        <v>0</v>
      </c>
      <c r="Q186" t="s">
        <v>2130</v>
      </c>
      <c r="W186">
        <f t="shared" si="12"/>
        <v>0</v>
      </c>
      <c r="X186" s="601">
        <v>1</v>
      </c>
      <c r="Y186" s="601">
        <v>7</v>
      </c>
      <c r="Z186" s="601">
        <v>3</v>
      </c>
      <c r="AA186" s="601">
        <v>4.5</v>
      </c>
      <c r="AB186" s="411">
        <v>4</v>
      </c>
      <c r="AC186" s="51">
        <f t="shared" si="15"/>
        <v>3.9</v>
      </c>
    </row>
    <row r="187" spans="1:29" x14ac:dyDescent="0.2">
      <c r="A187" s="73">
        <v>44250</v>
      </c>
      <c r="B187" s="11" t="s">
        <v>355</v>
      </c>
      <c r="C187" s="41">
        <v>2</v>
      </c>
      <c r="D187" s="11" t="s">
        <v>369</v>
      </c>
      <c r="E187" s="1">
        <v>1917</v>
      </c>
      <c r="F187" s="10" t="s">
        <v>335</v>
      </c>
      <c r="G187" s="1">
        <v>1</v>
      </c>
      <c r="I187" s="1" t="s">
        <v>136</v>
      </c>
      <c r="J187" s="1">
        <v>3750</v>
      </c>
      <c r="W187">
        <f t="shared" si="12"/>
        <v>3750</v>
      </c>
      <c r="AC187" s="51" t="e">
        <f t="shared" si="15"/>
        <v>#DIV/0!</v>
      </c>
    </row>
    <row r="188" spans="1:29" x14ac:dyDescent="0.2">
      <c r="B188" s="1" t="s">
        <v>355</v>
      </c>
      <c r="C188" s="41">
        <v>2</v>
      </c>
      <c r="D188" s="1" t="s">
        <v>369</v>
      </c>
      <c r="E188" s="1">
        <v>1917</v>
      </c>
      <c r="F188" s="1" t="s">
        <v>507</v>
      </c>
      <c r="G188" s="1">
        <v>0</v>
      </c>
      <c r="W188">
        <f t="shared" si="12"/>
        <v>0</v>
      </c>
      <c r="AC188" s="51" t="e">
        <f t="shared" si="15"/>
        <v>#DIV/0!</v>
      </c>
    </row>
    <row r="189" spans="1:29" x14ac:dyDescent="0.2">
      <c r="A189" s="73">
        <v>44280</v>
      </c>
      <c r="B189" s="1" t="s">
        <v>1247</v>
      </c>
      <c r="C189" s="41">
        <v>2</v>
      </c>
      <c r="D189" s="1" t="s">
        <v>369</v>
      </c>
      <c r="E189" s="1">
        <v>1917</v>
      </c>
      <c r="F189" s="1" t="s">
        <v>2178</v>
      </c>
      <c r="G189" s="1">
        <v>2</v>
      </c>
      <c r="I189" s="1" t="s">
        <v>67</v>
      </c>
      <c r="J189" s="1">
        <v>5000</v>
      </c>
      <c r="K189" s="1" t="s">
        <v>1225</v>
      </c>
      <c r="P189" t="s">
        <v>2179</v>
      </c>
      <c r="W189">
        <f t="shared" si="12"/>
        <v>10000</v>
      </c>
      <c r="AC189" s="51" t="e">
        <f t="shared" si="15"/>
        <v>#DIV/0!</v>
      </c>
    </row>
    <row r="190" spans="1:29" x14ac:dyDescent="0.2">
      <c r="B190" s="11" t="s">
        <v>355</v>
      </c>
      <c r="C190" s="41">
        <v>2</v>
      </c>
      <c r="D190" s="11" t="s">
        <v>369</v>
      </c>
      <c r="E190" s="1">
        <v>1920</v>
      </c>
      <c r="F190" s="11" t="s">
        <v>391</v>
      </c>
      <c r="G190" s="1">
        <v>0</v>
      </c>
      <c r="I190" s="11"/>
      <c r="K190" s="11"/>
      <c r="P190" s="19"/>
      <c r="W190">
        <f t="shared" si="12"/>
        <v>0</v>
      </c>
      <c r="X190" s="411">
        <v>3</v>
      </c>
      <c r="Y190" s="411">
        <v>0</v>
      </c>
      <c r="Z190" s="411">
        <v>0</v>
      </c>
      <c r="AA190" s="411">
        <v>2</v>
      </c>
      <c r="AB190" s="411">
        <v>7</v>
      </c>
      <c r="AC190" s="51">
        <f t="shared" si="15"/>
        <v>2.4</v>
      </c>
    </row>
    <row r="191" spans="1:29" x14ac:dyDescent="0.2">
      <c r="A191" s="73">
        <v>43868</v>
      </c>
      <c r="B191" s="11" t="s">
        <v>355</v>
      </c>
      <c r="C191" s="41">
        <v>2</v>
      </c>
      <c r="D191" s="11" t="s">
        <v>369</v>
      </c>
      <c r="E191" s="1">
        <v>1920</v>
      </c>
      <c r="F191" s="11" t="s">
        <v>386</v>
      </c>
      <c r="G191" s="1">
        <v>4</v>
      </c>
      <c r="I191" s="11" t="s">
        <v>65</v>
      </c>
      <c r="J191" s="1">
        <v>1250</v>
      </c>
      <c r="K191" s="11">
        <v>2</v>
      </c>
      <c r="P191" t="s">
        <v>1866</v>
      </c>
      <c r="R191" t="s">
        <v>2183</v>
      </c>
      <c r="W191">
        <f t="shared" si="12"/>
        <v>5000</v>
      </c>
      <c r="X191" s="411">
        <v>2</v>
      </c>
      <c r="Y191" s="411">
        <v>6</v>
      </c>
      <c r="Z191" s="411">
        <v>11</v>
      </c>
      <c r="AA191" s="411">
        <v>2</v>
      </c>
      <c r="AB191" s="16">
        <v>16.5</v>
      </c>
      <c r="AC191" s="51">
        <f t="shared" si="15"/>
        <v>7.5</v>
      </c>
    </row>
    <row r="192" spans="1:29" x14ac:dyDescent="0.2">
      <c r="A192" s="73">
        <v>43962</v>
      </c>
      <c r="B192" s="11" t="s">
        <v>355</v>
      </c>
      <c r="C192" s="41">
        <v>2</v>
      </c>
      <c r="D192" s="11" t="s">
        <v>369</v>
      </c>
      <c r="E192" s="1">
        <v>1920</v>
      </c>
      <c r="F192" s="11" t="s">
        <v>572</v>
      </c>
      <c r="G192" s="1">
        <v>1</v>
      </c>
      <c r="I192" s="1" t="s">
        <v>65</v>
      </c>
      <c r="J192" s="1">
        <v>1600</v>
      </c>
      <c r="R192" t="s">
        <v>2183</v>
      </c>
      <c r="W192">
        <f t="shared" si="12"/>
        <v>1600</v>
      </c>
      <c r="AC192" s="51" t="e">
        <f t="shared" si="15"/>
        <v>#DIV/0!</v>
      </c>
    </row>
    <row r="193" spans="1:29" x14ac:dyDescent="0.2">
      <c r="B193" s="1" t="s">
        <v>355</v>
      </c>
      <c r="C193" s="41">
        <v>5</v>
      </c>
      <c r="D193" s="1" t="s">
        <v>369</v>
      </c>
      <c r="E193" s="1">
        <v>1919</v>
      </c>
      <c r="F193" s="1" t="s">
        <v>420</v>
      </c>
      <c r="G193" s="1">
        <v>0</v>
      </c>
      <c r="J193" s="11"/>
      <c r="P193" s="19"/>
      <c r="W193">
        <f t="shared" si="12"/>
        <v>0</v>
      </c>
      <c r="AC193" s="51" t="e">
        <f t="shared" si="15"/>
        <v>#DIV/0!</v>
      </c>
    </row>
    <row r="194" spans="1:29" x14ac:dyDescent="0.2">
      <c r="A194" s="73">
        <v>44273</v>
      </c>
      <c r="B194" s="1" t="s">
        <v>355</v>
      </c>
      <c r="C194" s="41">
        <v>5</v>
      </c>
      <c r="D194" s="1" t="s">
        <v>369</v>
      </c>
      <c r="E194" s="1">
        <v>1919</v>
      </c>
      <c r="F194" s="1" t="s">
        <v>421</v>
      </c>
      <c r="G194" s="1">
        <v>1</v>
      </c>
      <c r="I194" s="1" t="s">
        <v>136</v>
      </c>
      <c r="J194" s="1">
        <v>4500</v>
      </c>
      <c r="W194">
        <f t="shared" si="12"/>
        <v>4500</v>
      </c>
      <c r="AC194" s="51" t="e">
        <f t="shared" si="15"/>
        <v>#DIV/0!</v>
      </c>
    </row>
    <row r="195" spans="1:29" x14ac:dyDescent="0.2">
      <c r="A195" s="73">
        <v>44183</v>
      </c>
      <c r="B195" s="11" t="s">
        <v>355</v>
      </c>
      <c r="C195" s="41">
        <v>10</v>
      </c>
      <c r="D195" s="11" t="s">
        <v>369</v>
      </c>
      <c r="E195" s="1">
        <v>1904</v>
      </c>
      <c r="F195" s="11"/>
      <c r="G195" s="1">
        <v>1</v>
      </c>
      <c r="I195" s="11" t="s">
        <v>62</v>
      </c>
      <c r="J195" s="1">
        <v>15000</v>
      </c>
      <c r="Q195" t="s">
        <v>2350</v>
      </c>
      <c r="W195">
        <f t="shared" si="12"/>
        <v>15000</v>
      </c>
      <c r="AC195" s="51" t="e">
        <f t="shared" si="15"/>
        <v>#DIV/0!</v>
      </c>
    </row>
    <row r="196" spans="1:29" x14ac:dyDescent="0.2">
      <c r="A196" s="73">
        <v>44265</v>
      </c>
      <c r="B196" s="11" t="s">
        <v>355</v>
      </c>
      <c r="C196" s="41">
        <v>10</v>
      </c>
      <c r="D196" s="11" t="s">
        <v>369</v>
      </c>
      <c r="E196" s="181">
        <v>1915</v>
      </c>
      <c r="F196" s="181" t="s">
        <v>2173</v>
      </c>
      <c r="G196" s="181">
        <v>1</v>
      </c>
      <c r="I196" s="11" t="s">
        <v>395</v>
      </c>
      <c r="J196" s="181">
        <v>2200</v>
      </c>
      <c r="K196" s="181"/>
      <c r="L196" s="181"/>
      <c r="M196" s="181"/>
      <c r="N196" s="181"/>
      <c r="O196" s="181"/>
      <c r="W196">
        <f t="shared" si="12"/>
        <v>2200</v>
      </c>
      <c r="AC196" s="51" t="e">
        <f t="shared" si="15"/>
        <v>#DIV/0!</v>
      </c>
    </row>
    <row r="197" spans="1:29" x14ac:dyDescent="0.2">
      <c r="A197" s="73">
        <v>43863</v>
      </c>
      <c r="B197" s="11" t="s">
        <v>355</v>
      </c>
      <c r="C197" s="41">
        <v>10</v>
      </c>
      <c r="D197" s="11" t="s">
        <v>369</v>
      </c>
      <c r="E197" s="1">
        <v>1919</v>
      </c>
      <c r="F197" s="5">
        <v>44392</v>
      </c>
      <c r="G197" s="181">
        <v>1</v>
      </c>
      <c r="I197" s="1" t="s">
        <v>89</v>
      </c>
      <c r="J197" s="1">
        <v>4500</v>
      </c>
      <c r="W197">
        <f t="shared" si="12"/>
        <v>4500</v>
      </c>
      <c r="AC197" s="51" t="e">
        <f t="shared" si="15"/>
        <v>#DIV/0!</v>
      </c>
    </row>
    <row r="198" spans="1:29" x14ac:dyDescent="0.2">
      <c r="A198" s="73">
        <v>43958</v>
      </c>
      <c r="B198" s="1" t="s">
        <v>355</v>
      </c>
      <c r="C198" s="41">
        <v>10</v>
      </c>
      <c r="D198" s="1" t="s">
        <v>369</v>
      </c>
      <c r="E198" s="1">
        <v>1920</v>
      </c>
      <c r="G198" s="1">
        <v>1</v>
      </c>
      <c r="H198" s="26">
        <f t="shared" ref="H198" si="17">(G198/(12/(AC198)))*12</f>
        <v>8.8000000000000007</v>
      </c>
      <c r="I198" s="1" t="s">
        <v>64</v>
      </c>
      <c r="J198" s="1">
        <v>2400</v>
      </c>
      <c r="K198" s="4"/>
      <c r="W198">
        <f t="shared" si="12"/>
        <v>2400</v>
      </c>
      <c r="X198" s="411">
        <v>4</v>
      </c>
      <c r="Y198" s="411">
        <v>8</v>
      </c>
      <c r="Z198" s="411">
        <v>9</v>
      </c>
      <c r="AA198" s="411">
        <v>8</v>
      </c>
      <c r="AB198" s="16">
        <v>15</v>
      </c>
      <c r="AC198" s="51">
        <f t="shared" si="15"/>
        <v>8.8000000000000007</v>
      </c>
    </row>
    <row r="199" spans="1:29" x14ac:dyDescent="0.2">
      <c r="A199" s="73">
        <v>44217</v>
      </c>
      <c r="B199" s="1" t="s">
        <v>355</v>
      </c>
      <c r="C199" s="41">
        <v>10</v>
      </c>
      <c r="D199" s="11" t="s">
        <v>369</v>
      </c>
      <c r="E199" s="1">
        <v>1920</v>
      </c>
      <c r="F199" s="1" t="s">
        <v>1260</v>
      </c>
      <c r="G199" s="1">
        <v>1</v>
      </c>
      <c r="I199" s="1" t="s">
        <v>65</v>
      </c>
      <c r="J199" s="1">
        <v>3150</v>
      </c>
      <c r="W199">
        <f t="shared" si="12"/>
        <v>3150</v>
      </c>
      <c r="AC199" s="51" t="e">
        <f t="shared" si="15"/>
        <v>#DIV/0!</v>
      </c>
    </row>
    <row r="200" spans="1:29" x14ac:dyDescent="0.2">
      <c r="B200" s="1" t="s">
        <v>355</v>
      </c>
      <c r="C200" s="41">
        <v>20</v>
      </c>
      <c r="D200" s="11" t="s">
        <v>369</v>
      </c>
      <c r="E200" s="1">
        <v>1913</v>
      </c>
      <c r="F200" s="1" t="s">
        <v>1249</v>
      </c>
      <c r="G200" s="1">
        <v>0</v>
      </c>
      <c r="W200">
        <f t="shared" si="12"/>
        <v>0</v>
      </c>
      <c r="AC200" s="51" t="e">
        <f t="shared" si="15"/>
        <v>#DIV/0!</v>
      </c>
    </row>
    <row r="201" spans="1:29" x14ac:dyDescent="0.2">
      <c r="A201" s="73">
        <v>44265</v>
      </c>
      <c r="B201" s="1" t="s">
        <v>355</v>
      </c>
      <c r="C201" s="41">
        <v>20</v>
      </c>
      <c r="D201" s="11" t="s">
        <v>369</v>
      </c>
      <c r="E201" s="1">
        <v>1913</v>
      </c>
      <c r="F201" s="1" t="s">
        <v>1261</v>
      </c>
      <c r="G201" s="1">
        <v>1</v>
      </c>
      <c r="I201" s="1" t="s">
        <v>365</v>
      </c>
      <c r="J201" s="1">
        <v>1750</v>
      </c>
      <c r="W201">
        <f t="shared" si="12"/>
        <v>1750</v>
      </c>
      <c r="AC201" s="51" t="e">
        <f t="shared" si="15"/>
        <v>#DIV/0!</v>
      </c>
    </row>
    <row r="202" spans="1:29" x14ac:dyDescent="0.2">
      <c r="A202" s="73">
        <v>44208</v>
      </c>
      <c r="B202" s="11" t="s">
        <v>355</v>
      </c>
      <c r="C202" s="41">
        <v>20</v>
      </c>
      <c r="D202" s="11" t="s">
        <v>369</v>
      </c>
      <c r="E202" s="1">
        <v>1913</v>
      </c>
      <c r="F202" s="11" t="s">
        <v>1238</v>
      </c>
      <c r="G202" s="1">
        <v>2</v>
      </c>
      <c r="I202" s="11" t="s">
        <v>64</v>
      </c>
      <c r="J202" s="1">
        <v>3200</v>
      </c>
      <c r="L202" s="1">
        <v>1</v>
      </c>
      <c r="Q202" t="s">
        <v>2040</v>
      </c>
      <c r="W202">
        <f t="shared" si="12"/>
        <v>6400</v>
      </c>
      <c r="AC202" s="51" t="e">
        <f t="shared" si="15"/>
        <v>#DIV/0!</v>
      </c>
    </row>
    <row r="203" spans="1:29" x14ac:dyDescent="0.2">
      <c r="A203" s="73">
        <v>44208</v>
      </c>
      <c r="B203" s="11" t="s">
        <v>355</v>
      </c>
      <c r="C203" s="41">
        <v>20</v>
      </c>
      <c r="D203" s="11" t="s">
        <v>369</v>
      </c>
      <c r="E203" s="1">
        <v>1913</v>
      </c>
      <c r="F203" s="11" t="s">
        <v>2017</v>
      </c>
      <c r="G203" s="1">
        <v>2</v>
      </c>
      <c r="I203" s="11" t="s">
        <v>89</v>
      </c>
      <c r="J203" s="1">
        <v>1000</v>
      </c>
      <c r="K203" s="1">
        <v>1</v>
      </c>
      <c r="W203">
        <f t="shared" si="12"/>
        <v>2000</v>
      </c>
      <c r="AC203" s="51" t="e">
        <f t="shared" si="15"/>
        <v>#DIV/0!</v>
      </c>
    </row>
    <row r="204" spans="1:29" x14ac:dyDescent="0.2">
      <c r="A204" s="73">
        <v>44223</v>
      </c>
      <c r="B204" s="11" t="s">
        <v>355</v>
      </c>
      <c r="C204" s="41">
        <v>20</v>
      </c>
      <c r="D204" s="11" t="s">
        <v>369</v>
      </c>
      <c r="E204" s="521">
        <v>1913</v>
      </c>
      <c r="F204" s="11" t="s">
        <v>2124</v>
      </c>
      <c r="G204" s="521">
        <v>1</v>
      </c>
      <c r="H204" s="521"/>
      <c r="I204" s="11" t="s">
        <v>365</v>
      </c>
      <c r="J204" s="521">
        <v>1050</v>
      </c>
      <c r="K204" s="521"/>
      <c r="L204" s="521"/>
      <c r="M204" s="521"/>
      <c r="N204" s="521"/>
      <c r="O204" s="521"/>
      <c r="W204">
        <f t="shared" si="12"/>
        <v>1050</v>
      </c>
      <c r="X204" s="521"/>
      <c r="Y204" s="521"/>
      <c r="Z204" s="521"/>
      <c r="AA204" s="521"/>
      <c r="AB204" s="521"/>
      <c r="AC204" s="51"/>
    </row>
    <row r="205" spans="1:29" x14ac:dyDescent="0.2">
      <c r="A205" s="215"/>
      <c r="B205" s="1" t="s">
        <v>355</v>
      </c>
      <c r="C205" s="41">
        <v>20</v>
      </c>
      <c r="D205" s="1" t="s">
        <v>369</v>
      </c>
      <c r="E205" s="1">
        <v>1920</v>
      </c>
      <c r="F205" s="243" t="s">
        <v>1595</v>
      </c>
      <c r="G205" s="1">
        <v>0</v>
      </c>
      <c r="H205" s="26">
        <f t="shared" ref="H205:H206" si="18">(G205/(12/(AC205)))*12</f>
        <v>0</v>
      </c>
      <c r="I205" s="11"/>
      <c r="W205">
        <f t="shared" si="12"/>
        <v>0</v>
      </c>
      <c r="X205" s="411">
        <v>2</v>
      </c>
      <c r="Y205" s="411">
        <v>1</v>
      </c>
      <c r="Z205" s="411">
        <v>1</v>
      </c>
      <c r="AA205" s="411">
        <v>1</v>
      </c>
      <c r="AB205" s="411">
        <v>6</v>
      </c>
      <c r="AC205" s="51">
        <f t="shared" si="15"/>
        <v>2.2000000000000002</v>
      </c>
    </row>
    <row r="206" spans="1:29" x14ac:dyDescent="0.2">
      <c r="A206" s="215"/>
      <c r="B206" s="1" t="s">
        <v>355</v>
      </c>
      <c r="C206" s="41">
        <v>20</v>
      </c>
      <c r="D206" s="11" t="s">
        <v>369</v>
      </c>
      <c r="E206" s="1">
        <v>1920</v>
      </c>
      <c r="F206" s="11" t="s">
        <v>586</v>
      </c>
      <c r="G206" s="1">
        <v>0</v>
      </c>
      <c r="H206" s="26">
        <f t="shared" si="18"/>
        <v>0</v>
      </c>
      <c r="I206" s="11"/>
      <c r="W206">
        <f t="shared" si="12"/>
        <v>0</v>
      </c>
      <c r="X206" s="411">
        <v>4</v>
      </c>
      <c r="Y206" s="411">
        <v>7</v>
      </c>
      <c r="Z206" s="411">
        <v>11</v>
      </c>
      <c r="AC206" s="51">
        <f t="shared" si="15"/>
        <v>7.333333333333333</v>
      </c>
    </row>
    <row r="207" spans="1:29" x14ac:dyDescent="0.2">
      <c r="A207" s="73">
        <v>43962</v>
      </c>
      <c r="B207" s="1" t="s">
        <v>355</v>
      </c>
      <c r="C207" s="41">
        <v>25</v>
      </c>
      <c r="D207" s="1" t="s">
        <v>369</v>
      </c>
      <c r="E207" s="1">
        <v>1918</v>
      </c>
      <c r="F207" s="1" t="s">
        <v>1859</v>
      </c>
      <c r="G207" s="1">
        <v>1</v>
      </c>
      <c r="I207" s="1" t="s">
        <v>191</v>
      </c>
      <c r="J207" s="1">
        <v>10000</v>
      </c>
      <c r="Q207" t="s">
        <v>2151</v>
      </c>
      <c r="T207" t="s">
        <v>2350</v>
      </c>
      <c r="W207">
        <f t="shared" si="12"/>
        <v>10000</v>
      </c>
      <c r="AC207" s="51" t="e">
        <f t="shared" ref="AC207:AC236" si="19">AVERAGE(X207:AB207)</f>
        <v>#DIV/0!</v>
      </c>
    </row>
    <row r="208" spans="1:29" x14ac:dyDescent="0.2">
      <c r="A208" s="73">
        <v>44273</v>
      </c>
      <c r="B208" s="471" t="s">
        <v>355</v>
      </c>
      <c r="C208" s="41">
        <v>50</v>
      </c>
      <c r="D208" s="471" t="s">
        <v>369</v>
      </c>
      <c r="E208" s="471">
        <v>1914</v>
      </c>
      <c r="F208" s="471"/>
      <c r="G208" s="471">
        <v>1</v>
      </c>
      <c r="H208" s="471"/>
      <c r="I208" s="471" t="s">
        <v>67</v>
      </c>
      <c r="J208" s="471">
        <v>2000</v>
      </c>
      <c r="K208" s="471"/>
      <c r="L208" s="471"/>
      <c r="M208" s="471"/>
      <c r="N208" s="471"/>
      <c r="O208" s="471"/>
      <c r="W208">
        <f t="shared" si="12"/>
        <v>2000</v>
      </c>
      <c r="X208" s="471"/>
      <c r="Y208" s="471"/>
      <c r="Z208" s="471"/>
      <c r="AA208" s="471"/>
      <c r="AB208" s="471"/>
      <c r="AC208" s="51"/>
    </row>
    <row r="209" spans="1:29" x14ac:dyDescent="0.2">
      <c r="A209" s="73">
        <v>43966</v>
      </c>
      <c r="B209" s="11" t="s">
        <v>355</v>
      </c>
      <c r="C209" s="41">
        <v>50</v>
      </c>
      <c r="D209" s="11" t="s">
        <v>369</v>
      </c>
      <c r="E209" s="1">
        <v>1914</v>
      </c>
      <c r="F209" s="370" t="s">
        <v>1480</v>
      </c>
      <c r="G209" s="1">
        <v>1</v>
      </c>
      <c r="I209" s="11" t="s">
        <v>67</v>
      </c>
      <c r="J209" s="1">
        <v>950</v>
      </c>
      <c r="W209">
        <f t="shared" si="12"/>
        <v>950</v>
      </c>
      <c r="AC209" s="51" t="e">
        <f t="shared" si="19"/>
        <v>#DIV/0!</v>
      </c>
    </row>
    <row r="210" spans="1:29" x14ac:dyDescent="0.2">
      <c r="A210" s="73">
        <v>44265</v>
      </c>
      <c r="B210" s="11" t="s">
        <v>355</v>
      </c>
      <c r="C210" s="41">
        <v>50</v>
      </c>
      <c r="D210" s="11" t="s">
        <v>369</v>
      </c>
      <c r="E210" s="551">
        <v>1914</v>
      </c>
      <c r="F210" s="551" t="s">
        <v>2172</v>
      </c>
      <c r="G210" s="551">
        <v>1</v>
      </c>
      <c r="H210" s="551"/>
      <c r="I210" s="11" t="s">
        <v>399</v>
      </c>
      <c r="J210" s="551">
        <v>2100</v>
      </c>
      <c r="K210" s="551"/>
      <c r="L210" s="551"/>
      <c r="M210" s="551"/>
      <c r="N210" s="551"/>
      <c r="O210" s="551"/>
      <c r="W210">
        <f t="shared" si="12"/>
        <v>2100</v>
      </c>
      <c r="X210" s="551"/>
      <c r="Y210" s="551"/>
      <c r="Z210" s="551"/>
      <c r="AA210" s="551"/>
      <c r="AB210" s="551"/>
      <c r="AC210" s="51"/>
    </row>
    <row r="211" spans="1:29" x14ac:dyDescent="0.2">
      <c r="B211" s="11" t="s">
        <v>355</v>
      </c>
      <c r="C211" s="41">
        <v>50</v>
      </c>
      <c r="D211" s="11" t="s">
        <v>369</v>
      </c>
      <c r="E211" s="444">
        <v>1920</v>
      </c>
      <c r="F211" s="444"/>
      <c r="G211" s="444">
        <v>0</v>
      </c>
      <c r="H211" s="26">
        <f t="shared" ref="H211" si="20">(G211/(12/(AC211)))*12</f>
        <v>0</v>
      </c>
      <c r="I211" s="11"/>
      <c r="J211" s="444"/>
      <c r="K211" s="444"/>
      <c r="L211" s="444"/>
      <c r="M211" s="444"/>
      <c r="N211" s="444"/>
      <c r="O211" s="444"/>
      <c r="W211">
        <f t="shared" si="12"/>
        <v>0</v>
      </c>
      <c r="X211" s="444">
        <v>1</v>
      </c>
      <c r="Y211" s="444">
        <v>6</v>
      </c>
      <c r="Z211" s="444">
        <v>12</v>
      </c>
      <c r="AA211" s="444">
        <v>0</v>
      </c>
      <c r="AB211" s="444">
        <v>1</v>
      </c>
      <c r="AC211" s="51">
        <f t="shared" si="19"/>
        <v>4</v>
      </c>
    </row>
    <row r="212" spans="1:29" x14ac:dyDescent="0.2">
      <c r="A212" s="73">
        <v>44265</v>
      </c>
      <c r="B212" s="11" t="s">
        <v>355</v>
      </c>
      <c r="C212" s="41">
        <v>100</v>
      </c>
      <c r="D212" s="11" t="s">
        <v>369</v>
      </c>
      <c r="E212" s="559">
        <v>1900</v>
      </c>
      <c r="F212" s="559" t="s">
        <v>2200</v>
      </c>
      <c r="G212" s="559">
        <v>1</v>
      </c>
      <c r="H212" s="26"/>
      <c r="I212" s="11" t="s">
        <v>64</v>
      </c>
      <c r="J212" s="559">
        <v>1000</v>
      </c>
      <c r="K212" s="559"/>
      <c r="L212" s="559"/>
      <c r="M212" s="559"/>
      <c r="N212" s="559"/>
      <c r="O212" s="559"/>
      <c r="W212">
        <f t="shared" si="12"/>
        <v>1000</v>
      </c>
      <c r="X212" s="559"/>
      <c r="Y212" s="559"/>
      <c r="Z212" s="559"/>
      <c r="AA212" s="559"/>
      <c r="AB212" s="559"/>
      <c r="AC212" s="51"/>
    </row>
    <row r="213" spans="1:29" x14ac:dyDescent="0.2">
      <c r="A213" s="73">
        <v>44265</v>
      </c>
      <c r="B213" s="11" t="s">
        <v>355</v>
      </c>
      <c r="C213" s="41">
        <v>100</v>
      </c>
      <c r="D213" s="11" t="s">
        <v>369</v>
      </c>
      <c r="E213" s="559">
        <v>1910</v>
      </c>
      <c r="F213" s="559" t="s">
        <v>2200</v>
      </c>
      <c r="G213" s="559">
        <v>1</v>
      </c>
      <c r="H213" s="26"/>
      <c r="I213" s="11" t="s">
        <v>64</v>
      </c>
      <c r="J213" s="559">
        <v>1000</v>
      </c>
      <c r="K213" s="559"/>
      <c r="L213" s="559"/>
      <c r="M213" s="559"/>
      <c r="N213" s="559"/>
      <c r="O213" s="559"/>
      <c r="W213">
        <f t="shared" si="12"/>
        <v>1000</v>
      </c>
      <c r="X213" s="559"/>
      <c r="Y213" s="559"/>
      <c r="Z213" s="559"/>
      <c r="AA213" s="559"/>
      <c r="AB213" s="559"/>
      <c r="AC213" s="51"/>
    </row>
    <row r="214" spans="1:29" x14ac:dyDescent="0.2">
      <c r="A214" s="73">
        <v>43976</v>
      </c>
      <c r="B214" s="1" t="s">
        <v>355</v>
      </c>
      <c r="C214" s="41">
        <v>100</v>
      </c>
      <c r="D214" s="1" t="s">
        <v>369</v>
      </c>
      <c r="E214" s="1">
        <v>1912</v>
      </c>
      <c r="G214" s="1">
        <v>1</v>
      </c>
      <c r="I214" s="11" t="s">
        <v>62</v>
      </c>
      <c r="J214" s="1">
        <v>2400</v>
      </c>
      <c r="W214">
        <f t="shared" si="12"/>
        <v>2400</v>
      </c>
      <c r="AC214" s="51" t="e">
        <f t="shared" si="19"/>
        <v>#DIV/0!</v>
      </c>
    </row>
    <row r="215" spans="1:29" x14ac:dyDescent="0.2">
      <c r="A215" s="73">
        <v>44265</v>
      </c>
      <c r="B215" s="551" t="s">
        <v>355</v>
      </c>
      <c r="C215" s="41">
        <v>100</v>
      </c>
      <c r="D215" s="551" t="s">
        <v>369</v>
      </c>
      <c r="E215" s="551">
        <v>1912</v>
      </c>
      <c r="F215" s="551" t="s">
        <v>1480</v>
      </c>
      <c r="G215" s="551">
        <v>1</v>
      </c>
      <c r="H215" s="551"/>
      <c r="I215" s="11" t="s">
        <v>136</v>
      </c>
      <c r="J215" s="551">
        <v>900</v>
      </c>
      <c r="K215" s="551"/>
      <c r="L215" s="551"/>
      <c r="M215" s="551"/>
      <c r="N215" s="551"/>
      <c r="O215" s="551"/>
      <c r="W215">
        <f t="shared" si="12"/>
        <v>900</v>
      </c>
      <c r="X215" s="551"/>
      <c r="Y215" s="551"/>
      <c r="Z215" s="551"/>
      <c r="AA215" s="551"/>
      <c r="AB215" s="551"/>
      <c r="AC215" s="51"/>
    </row>
    <row r="216" spans="1:29" x14ac:dyDescent="0.2">
      <c r="A216" s="73">
        <v>44265</v>
      </c>
      <c r="B216" s="551" t="s">
        <v>355</v>
      </c>
      <c r="C216" s="41">
        <v>100</v>
      </c>
      <c r="D216" s="551" t="s">
        <v>369</v>
      </c>
      <c r="E216" s="551">
        <v>1912</v>
      </c>
      <c r="F216" s="551" t="s">
        <v>2171</v>
      </c>
      <c r="G216" s="551">
        <v>1</v>
      </c>
      <c r="H216" s="551"/>
      <c r="I216" s="11" t="s">
        <v>62</v>
      </c>
      <c r="J216" s="551">
        <v>4800</v>
      </c>
      <c r="K216" s="551"/>
      <c r="L216" s="551"/>
      <c r="M216" s="551"/>
      <c r="N216" s="551"/>
      <c r="O216" s="551"/>
      <c r="W216">
        <f t="shared" si="12"/>
        <v>4800</v>
      </c>
      <c r="X216" s="551"/>
      <c r="Y216" s="551"/>
      <c r="Z216" s="551"/>
      <c r="AA216" s="551"/>
      <c r="AB216" s="551"/>
      <c r="AC216" s="51"/>
    </row>
    <row r="217" spans="1:29" x14ac:dyDescent="0.2">
      <c r="A217" s="215">
        <v>44077</v>
      </c>
      <c r="B217" s="11" t="s">
        <v>355</v>
      </c>
      <c r="C217" s="41">
        <v>100</v>
      </c>
      <c r="D217" s="11" t="s">
        <v>369</v>
      </c>
      <c r="E217" s="1">
        <v>1920</v>
      </c>
      <c r="F217" s="11"/>
      <c r="G217" s="1">
        <v>7</v>
      </c>
      <c r="I217" s="11" t="s">
        <v>62</v>
      </c>
      <c r="J217" s="1">
        <v>2500</v>
      </c>
      <c r="K217" s="11" t="s">
        <v>1267</v>
      </c>
      <c r="L217" s="1" t="s">
        <v>1861</v>
      </c>
      <c r="Q217" s="19" t="s">
        <v>1862</v>
      </c>
      <c r="S217" t="s">
        <v>2114</v>
      </c>
      <c r="W217">
        <f t="shared" si="12"/>
        <v>17500</v>
      </c>
      <c r="AC217" s="51" t="e">
        <f t="shared" si="19"/>
        <v>#DIV/0!</v>
      </c>
    </row>
    <row r="218" spans="1:29" x14ac:dyDescent="0.2">
      <c r="A218" s="215">
        <v>44288</v>
      </c>
      <c r="B218" s="1" t="s">
        <v>355</v>
      </c>
      <c r="C218" s="41">
        <v>100</v>
      </c>
      <c r="D218" s="1" t="s">
        <v>369</v>
      </c>
      <c r="E218" s="1">
        <v>1923</v>
      </c>
      <c r="F218" s="1" t="s">
        <v>27</v>
      </c>
      <c r="G218" s="1">
        <v>11</v>
      </c>
      <c r="I218" s="11" t="s">
        <v>65</v>
      </c>
      <c r="J218" s="1">
        <v>2800</v>
      </c>
      <c r="K218" s="11"/>
      <c r="L218" s="1" t="s">
        <v>1863</v>
      </c>
      <c r="M218" s="1">
        <v>2</v>
      </c>
      <c r="Q218" s="19" t="s">
        <v>1864</v>
      </c>
      <c r="S218" t="s">
        <v>2269</v>
      </c>
      <c r="T218" s="19" t="s">
        <v>2267</v>
      </c>
      <c r="W218">
        <f t="shared" si="12"/>
        <v>30800</v>
      </c>
      <c r="AC218" s="51" t="e">
        <f t="shared" si="19"/>
        <v>#DIV/0!</v>
      </c>
    </row>
    <row r="219" spans="1:29" x14ac:dyDescent="0.2">
      <c r="A219" s="215"/>
      <c r="B219" s="362" t="s">
        <v>355</v>
      </c>
      <c r="C219" s="41">
        <v>100</v>
      </c>
      <c r="D219" s="362" t="s">
        <v>369</v>
      </c>
      <c r="E219" s="362">
        <v>1923</v>
      </c>
      <c r="F219" s="10" t="s">
        <v>28</v>
      </c>
      <c r="G219" s="362">
        <v>0</v>
      </c>
      <c r="I219" s="11"/>
      <c r="J219" s="362"/>
      <c r="K219" s="11"/>
      <c r="L219" s="362"/>
      <c r="M219" s="362"/>
      <c r="N219" s="362"/>
      <c r="O219" s="362"/>
      <c r="Q219" s="19"/>
      <c r="S219" s="19"/>
      <c r="W219">
        <f t="shared" si="12"/>
        <v>0</v>
      </c>
      <c r="AC219" s="51" t="e">
        <f t="shared" si="19"/>
        <v>#DIV/0!</v>
      </c>
    </row>
    <row r="220" spans="1:29" x14ac:dyDescent="0.2">
      <c r="A220" s="215">
        <v>44127</v>
      </c>
      <c r="B220" s="1" t="s">
        <v>355</v>
      </c>
      <c r="C220" s="41">
        <v>500</v>
      </c>
      <c r="D220" s="11" t="s">
        <v>369</v>
      </c>
      <c r="E220" s="1">
        <v>1923</v>
      </c>
      <c r="F220" s="1" t="s">
        <v>590</v>
      </c>
      <c r="G220" s="1">
        <v>1</v>
      </c>
      <c r="I220" s="11" t="s">
        <v>67</v>
      </c>
      <c r="J220" s="1">
        <v>3000</v>
      </c>
      <c r="W220">
        <f t="shared" si="12"/>
        <v>3000</v>
      </c>
      <c r="AC220" s="51" t="e">
        <f t="shared" si="19"/>
        <v>#DIV/0!</v>
      </c>
    </row>
    <row r="221" spans="1:29" x14ac:dyDescent="0.2">
      <c r="A221" s="215">
        <v>43962</v>
      </c>
      <c r="B221" s="1" t="s">
        <v>355</v>
      </c>
      <c r="C221" s="41">
        <v>500</v>
      </c>
      <c r="D221" s="1" t="s">
        <v>369</v>
      </c>
      <c r="E221" s="1">
        <v>1923</v>
      </c>
      <c r="F221" s="10" t="s">
        <v>28</v>
      </c>
      <c r="G221" s="1">
        <v>1</v>
      </c>
      <c r="I221" s="11" t="s">
        <v>67</v>
      </c>
      <c r="J221" s="1">
        <v>3000</v>
      </c>
      <c r="W221">
        <f t="shared" si="12"/>
        <v>3000</v>
      </c>
      <c r="AC221" s="51" t="e">
        <f t="shared" si="19"/>
        <v>#DIV/0!</v>
      </c>
    </row>
    <row r="222" spans="1:29" x14ac:dyDescent="0.2">
      <c r="B222" s="1" t="s">
        <v>355</v>
      </c>
      <c r="C222" s="41">
        <v>1000</v>
      </c>
      <c r="D222" s="1" t="s">
        <v>369</v>
      </c>
      <c r="E222" s="1">
        <v>1902</v>
      </c>
      <c r="F222" s="1" t="s">
        <v>2171</v>
      </c>
      <c r="G222" s="1">
        <v>0</v>
      </c>
      <c r="W222">
        <f t="shared" si="12"/>
        <v>0</v>
      </c>
      <c r="AC222" s="51" t="e">
        <f t="shared" si="19"/>
        <v>#DIV/0!</v>
      </c>
    </row>
    <row r="223" spans="1:29" x14ac:dyDescent="0.2">
      <c r="A223" s="73">
        <v>44286</v>
      </c>
      <c r="B223" s="555" t="s">
        <v>355</v>
      </c>
      <c r="C223" s="41">
        <v>1000</v>
      </c>
      <c r="D223" s="555" t="s">
        <v>369</v>
      </c>
      <c r="E223" s="555">
        <v>1902</v>
      </c>
      <c r="F223" s="555" t="s">
        <v>2192</v>
      </c>
      <c r="G223" s="555">
        <v>1</v>
      </c>
      <c r="H223" s="555"/>
      <c r="I223" s="555" t="s">
        <v>191</v>
      </c>
      <c r="J223" s="555">
        <v>3000</v>
      </c>
      <c r="K223" s="555"/>
      <c r="L223" s="555"/>
      <c r="M223" s="555"/>
      <c r="N223" s="555"/>
      <c r="O223" s="555"/>
      <c r="S223" t="s">
        <v>2040</v>
      </c>
      <c r="W223">
        <f t="shared" si="12"/>
        <v>3000</v>
      </c>
      <c r="X223" s="555"/>
      <c r="Y223" s="555"/>
      <c r="Z223" s="555"/>
      <c r="AA223" s="555"/>
      <c r="AB223" s="555"/>
      <c r="AC223" s="51"/>
    </row>
    <row r="224" spans="1:29" x14ac:dyDescent="0.2">
      <c r="A224" s="73">
        <v>44183</v>
      </c>
      <c r="B224" s="1" t="s">
        <v>355</v>
      </c>
      <c r="C224" s="41">
        <v>1000</v>
      </c>
      <c r="D224" s="1" t="s">
        <v>369</v>
      </c>
      <c r="E224" s="1">
        <v>1923</v>
      </c>
      <c r="F224" s="11" t="s">
        <v>578</v>
      </c>
      <c r="G224" s="1">
        <v>1</v>
      </c>
      <c r="I224" s="11" t="s">
        <v>69</v>
      </c>
      <c r="J224" s="1">
        <v>11000</v>
      </c>
      <c r="W224">
        <f t="shared" si="12"/>
        <v>11000</v>
      </c>
      <c r="AC224" s="51" t="e">
        <f t="shared" si="19"/>
        <v>#DIV/0!</v>
      </c>
    </row>
    <row r="225" spans="1:29" x14ac:dyDescent="0.2">
      <c r="A225" s="73">
        <v>44208</v>
      </c>
      <c r="B225" s="1" t="s">
        <v>355</v>
      </c>
      <c r="C225" s="41">
        <v>1000</v>
      </c>
      <c r="D225" s="1" t="s">
        <v>369</v>
      </c>
      <c r="E225" s="1">
        <v>1923</v>
      </c>
      <c r="F225" s="1" t="s">
        <v>584</v>
      </c>
      <c r="G225" s="1">
        <v>1</v>
      </c>
      <c r="I225" s="1" t="s">
        <v>89</v>
      </c>
      <c r="J225" s="1">
        <v>1750</v>
      </c>
      <c r="W225">
        <f t="shared" si="12"/>
        <v>1750</v>
      </c>
      <c r="AC225" s="51" t="e">
        <f t="shared" si="19"/>
        <v>#DIV/0!</v>
      </c>
    </row>
    <row r="226" spans="1:29" x14ac:dyDescent="0.2">
      <c r="B226" s="1" t="s">
        <v>355</v>
      </c>
      <c r="C226" s="41">
        <v>5000</v>
      </c>
      <c r="D226" s="1" t="s">
        <v>369</v>
      </c>
      <c r="E226" s="1">
        <v>1923</v>
      </c>
      <c r="F226" s="1" t="s">
        <v>741</v>
      </c>
      <c r="G226" s="1">
        <v>0</v>
      </c>
      <c r="W226">
        <f t="shared" si="12"/>
        <v>0</v>
      </c>
      <c r="AC226" s="51" t="e">
        <f t="shared" si="19"/>
        <v>#DIV/0!</v>
      </c>
    </row>
    <row r="227" spans="1:29" x14ac:dyDescent="0.2">
      <c r="B227" s="1" t="s">
        <v>355</v>
      </c>
      <c r="C227" s="41">
        <v>25000</v>
      </c>
      <c r="D227" s="1" t="s">
        <v>369</v>
      </c>
      <c r="E227" s="1">
        <v>1922</v>
      </c>
      <c r="G227" s="1">
        <v>0</v>
      </c>
      <c r="W227">
        <f t="shared" si="12"/>
        <v>0</v>
      </c>
      <c r="AC227" s="51" t="e">
        <f t="shared" si="19"/>
        <v>#DIV/0!</v>
      </c>
    </row>
    <row r="228" spans="1:29" x14ac:dyDescent="0.2">
      <c r="B228" s="11" t="s">
        <v>355</v>
      </c>
      <c r="C228" s="41">
        <v>15</v>
      </c>
      <c r="D228" s="11" t="s">
        <v>360</v>
      </c>
      <c r="E228" s="1">
        <v>1849</v>
      </c>
      <c r="G228" s="1">
        <v>0</v>
      </c>
      <c r="I228" s="11"/>
      <c r="W228">
        <f t="shared" si="12"/>
        <v>0</v>
      </c>
      <c r="AC228" s="51" t="e">
        <f t="shared" si="19"/>
        <v>#DIV/0!</v>
      </c>
    </row>
    <row r="229" spans="1:29" x14ac:dyDescent="0.2">
      <c r="B229" s="1" t="s">
        <v>355</v>
      </c>
      <c r="C229" s="41">
        <v>30</v>
      </c>
      <c r="D229" s="11" t="s">
        <v>360</v>
      </c>
      <c r="E229" s="1">
        <v>1849</v>
      </c>
      <c r="F229" s="11"/>
      <c r="G229" s="1">
        <v>0</v>
      </c>
      <c r="W229">
        <f t="shared" si="12"/>
        <v>0</v>
      </c>
      <c r="AC229" s="51" t="e">
        <f t="shared" si="19"/>
        <v>#DIV/0!</v>
      </c>
    </row>
    <row r="230" spans="1:29" x14ac:dyDescent="0.2">
      <c r="B230" s="1" t="s">
        <v>355</v>
      </c>
      <c r="C230" s="41">
        <v>30</v>
      </c>
      <c r="D230" s="11" t="s">
        <v>360</v>
      </c>
      <c r="E230" s="1">
        <v>1849</v>
      </c>
      <c r="F230" s="42" t="s">
        <v>1270</v>
      </c>
      <c r="G230" s="1">
        <v>0</v>
      </c>
      <c r="W230">
        <f t="shared" si="12"/>
        <v>0</v>
      </c>
      <c r="AC230" s="51" t="e">
        <f t="shared" si="19"/>
        <v>#DIV/0!</v>
      </c>
    </row>
    <row r="231" spans="1:29" x14ac:dyDescent="0.2">
      <c r="A231" s="73">
        <v>44259</v>
      </c>
      <c r="B231" s="1" t="s">
        <v>355</v>
      </c>
      <c r="C231" s="41">
        <v>30</v>
      </c>
      <c r="D231" s="11" t="s">
        <v>360</v>
      </c>
      <c r="E231" s="1">
        <v>1849</v>
      </c>
      <c r="F231" s="11" t="s">
        <v>2174</v>
      </c>
      <c r="G231" s="1">
        <v>1</v>
      </c>
      <c r="I231" s="1" t="s">
        <v>365</v>
      </c>
      <c r="J231" s="1">
        <v>2000</v>
      </c>
      <c r="W231">
        <f t="shared" si="12"/>
        <v>2000</v>
      </c>
      <c r="AC231" s="51" t="e">
        <f t="shared" si="19"/>
        <v>#DIV/0!</v>
      </c>
    </row>
    <row r="232" spans="1:29" x14ac:dyDescent="0.2">
      <c r="A232" s="73" t="s">
        <v>135</v>
      </c>
      <c r="B232" s="1" t="s">
        <v>355</v>
      </c>
      <c r="C232" s="41" t="s">
        <v>2112</v>
      </c>
      <c r="D232" s="11" t="s">
        <v>372</v>
      </c>
      <c r="E232" s="1">
        <v>1946</v>
      </c>
      <c r="F232" s="11" t="s">
        <v>965</v>
      </c>
      <c r="G232" s="1">
        <v>0</v>
      </c>
      <c r="H232" s="26"/>
      <c r="W232">
        <f t="shared" si="12"/>
        <v>0</v>
      </c>
      <c r="AC232" s="51" t="e">
        <f t="shared" si="19"/>
        <v>#DIV/0!</v>
      </c>
    </row>
    <row r="233" spans="1:29" x14ac:dyDescent="0.2">
      <c r="A233" s="73">
        <v>44082</v>
      </c>
      <c r="B233" s="11" t="s">
        <v>355</v>
      </c>
      <c r="C233" s="43">
        <v>10000</v>
      </c>
      <c r="D233" s="1" t="s">
        <v>372</v>
      </c>
      <c r="E233" s="1">
        <v>1946</v>
      </c>
      <c r="G233" s="1">
        <v>6</v>
      </c>
      <c r="H233" s="26">
        <f t="shared" ref="H233:H256" si="21">(G233/(12/(AC233)))*12</f>
        <v>12.600000000000001</v>
      </c>
      <c r="I233" s="11" t="s">
        <v>67</v>
      </c>
      <c r="J233" s="1">
        <v>300</v>
      </c>
      <c r="L233" s="1">
        <v>3</v>
      </c>
      <c r="M233" s="1">
        <v>2</v>
      </c>
      <c r="W233">
        <f t="shared" si="12"/>
        <v>1800</v>
      </c>
      <c r="X233" s="411">
        <v>2</v>
      </c>
      <c r="Y233" s="411">
        <v>4</v>
      </c>
      <c r="Z233" s="411">
        <v>2</v>
      </c>
      <c r="AA233" s="411">
        <v>0</v>
      </c>
      <c r="AB233" s="411">
        <v>2.5</v>
      </c>
      <c r="AC233" s="51">
        <f>AVERAGE(X233:AB233)</f>
        <v>2.1</v>
      </c>
    </row>
    <row r="234" spans="1:29" x14ac:dyDescent="0.2">
      <c r="B234" s="11" t="s">
        <v>355</v>
      </c>
      <c r="C234" s="41">
        <v>100000</v>
      </c>
      <c r="D234" s="1" t="s">
        <v>372</v>
      </c>
      <c r="E234" s="1">
        <v>1946</v>
      </c>
      <c r="F234" s="11" t="s">
        <v>1133</v>
      </c>
      <c r="G234" s="1">
        <v>0</v>
      </c>
      <c r="H234" s="26"/>
      <c r="I234" s="11"/>
      <c r="W234">
        <f>G234*J234</f>
        <v>0</v>
      </c>
      <c r="AC234" s="51" t="e">
        <f t="shared" si="19"/>
        <v>#DIV/0!</v>
      </c>
    </row>
    <row r="235" spans="1:29" x14ac:dyDescent="0.2">
      <c r="A235" s="73">
        <v>44320</v>
      </c>
      <c r="B235" s="11" t="s">
        <v>355</v>
      </c>
      <c r="C235" s="41">
        <v>100000</v>
      </c>
      <c r="D235" s="1" t="s">
        <v>372</v>
      </c>
      <c r="E235" s="1">
        <v>1946</v>
      </c>
      <c r="G235" s="1">
        <v>3</v>
      </c>
      <c r="H235" s="26">
        <f t="shared" si="21"/>
        <v>11.399999999999999</v>
      </c>
      <c r="I235" s="11" t="s">
        <v>62</v>
      </c>
      <c r="J235" s="1">
        <v>600</v>
      </c>
      <c r="L235" s="1" t="s">
        <v>1863</v>
      </c>
      <c r="N235" s="1" t="s">
        <v>1225</v>
      </c>
      <c r="P235" t="s">
        <v>2153</v>
      </c>
      <c r="W235">
        <f>G235*J235</f>
        <v>1800</v>
      </c>
      <c r="X235" s="411">
        <v>1</v>
      </c>
      <c r="Y235" s="411">
        <v>5</v>
      </c>
      <c r="Z235" s="411">
        <v>9</v>
      </c>
      <c r="AA235" s="411">
        <v>1</v>
      </c>
      <c r="AB235" s="411">
        <v>3</v>
      </c>
      <c r="AC235" s="51">
        <f>AVERAGE(X235:AB235)</f>
        <v>3.8</v>
      </c>
    </row>
    <row r="236" spans="1:29" x14ac:dyDescent="0.2">
      <c r="A236" s="73">
        <v>44320</v>
      </c>
      <c r="B236" s="11" t="s">
        <v>355</v>
      </c>
      <c r="C236" s="41">
        <v>100000</v>
      </c>
      <c r="D236" s="1" t="s">
        <v>372</v>
      </c>
      <c r="E236" s="1">
        <v>1946</v>
      </c>
      <c r="F236" s="1" t="s">
        <v>394</v>
      </c>
      <c r="G236" s="1">
        <v>1</v>
      </c>
      <c r="H236" s="26"/>
      <c r="I236" s="11" t="s">
        <v>67</v>
      </c>
      <c r="J236" s="1">
        <v>350</v>
      </c>
      <c r="W236">
        <f>G236*J236</f>
        <v>350</v>
      </c>
      <c r="AC236" s="51" t="e">
        <f t="shared" si="19"/>
        <v>#DIV/0!</v>
      </c>
    </row>
    <row r="237" spans="1:29" x14ac:dyDescent="0.2">
      <c r="A237" s="215">
        <v>44169</v>
      </c>
      <c r="B237" s="11" t="s">
        <v>355</v>
      </c>
      <c r="C237" s="41">
        <v>1000000</v>
      </c>
      <c r="D237" s="1" t="s">
        <v>372</v>
      </c>
      <c r="E237" s="1">
        <v>1946</v>
      </c>
      <c r="G237" s="1">
        <v>6</v>
      </c>
      <c r="H237" s="26">
        <f t="shared" si="21"/>
        <v>19.200000000000003</v>
      </c>
      <c r="I237" s="11" t="s">
        <v>62</v>
      </c>
      <c r="J237" s="1">
        <v>450</v>
      </c>
      <c r="L237" s="1" t="s">
        <v>1267</v>
      </c>
      <c r="M237" s="1" t="s">
        <v>1863</v>
      </c>
      <c r="N237" s="1">
        <v>2</v>
      </c>
      <c r="P237" t="s">
        <v>2182</v>
      </c>
      <c r="W237">
        <f t="shared" ref="W237:W312" si="22">G237*J237</f>
        <v>2700</v>
      </c>
      <c r="X237" s="411">
        <v>2</v>
      </c>
      <c r="Y237" s="411">
        <v>4</v>
      </c>
      <c r="Z237" s="411">
        <v>4</v>
      </c>
      <c r="AA237" s="411">
        <v>5</v>
      </c>
      <c r="AB237" s="411">
        <v>1</v>
      </c>
      <c r="AC237" s="51">
        <f>AVERAGE(X237:AB237)</f>
        <v>3.2</v>
      </c>
    </row>
    <row r="238" spans="1:29" x14ac:dyDescent="0.2">
      <c r="A238" s="73">
        <v>44091</v>
      </c>
      <c r="B238" s="11" t="s">
        <v>355</v>
      </c>
      <c r="C238" s="41">
        <v>10000000</v>
      </c>
      <c r="D238" s="1" t="s">
        <v>372</v>
      </c>
      <c r="E238" s="1">
        <v>1946</v>
      </c>
      <c r="G238" s="1">
        <v>3</v>
      </c>
      <c r="H238" s="26">
        <f t="shared" si="21"/>
        <v>6.6000000000000005</v>
      </c>
      <c r="I238" s="1" t="s">
        <v>62</v>
      </c>
      <c r="J238" s="1">
        <v>650</v>
      </c>
      <c r="K238" s="1">
        <v>1</v>
      </c>
      <c r="L238" s="1">
        <v>1</v>
      </c>
      <c r="W238">
        <f t="shared" si="22"/>
        <v>1950</v>
      </c>
      <c r="X238" s="411">
        <v>6</v>
      </c>
      <c r="Y238" s="411">
        <v>2</v>
      </c>
      <c r="Z238" s="411">
        <v>2</v>
      </c>
      <c r="AA238" s="411">
        <v>0</v>
      </c>
      <c r="AB238" s="411">
        <v>1</v>
      </c>
      <c r="AC238" s="51">
        <f>AVERAGE(X238:AB238)</f>
        <v>2.2000000000000002</v>
      </c>
    </row>
    <row r="239" spans="1:29" x14ac:dyDescent="0.2">
      <c r="A239" s="73">
        <v>44183</v>
      </c>
      <c r="B239" s="11" t="s">
        <v>355</v>
      </c>
      <c r="C239" s="41">
        <v>10000000</v>
      </c>
      <c r="D239" s="473" t="s">
        <v>372</v>
      </c>
      <c r="E239" s="473">
        <v>1946</v>
      </c>
      <c r="F239" s="473" t="s">
        <v>2004</v>
      </c>
      <c r="G239" s="473">
        <v>1</v>
      </c>
      <c r="H239" s="26"/>
      <c r="I239" s="473" t="s">
        <v>397</v>
      </c>
      <c r="J239" s="473">
        <v>2000</v>
      </c>
      <c r="K239" s="473"/>
      <c r="L239" s="473"/>
      <c r="M239" s="473"/>
      <c r="N239" s="473"/>
      <c r="O239" s="473"/>
      <c r="W239">
        <f t="shared" si="22"/>
        <v>2000</v>
      </c>
      <c r="X239" s="473"/>
      <c r="Y239" s="473"/>
      <c r="Z239" s="473"/>
      <c r="AA239" s="473"/>
      <c r="AB239" s="473"/>
      <c r="AC239" s="51"/>
    </row>
    <row r="240" spans="1:29" x14ac:dyDescent="0.2">
      <c r="A240" s="73">
        <v>44320</v>
      </c>
      <c r="B240" s="11" t="s">
        <v>355</v>
      </c>
      <c r="C240" s="41">
        <v>100000000</v>
      </c>
      <c r="D240" s="1" t="s">
        <v>372</v>
      </c>
      <c r="E240" s="1">
        <v>1946</v>
      </c>
      <c r="G240" s="1">
        <v>8</v>
      </c>
      <c r="H240" s="26">
        <f t="shared" si="21"/>
        <v>27.2</v>
      </c>
      <c r="I240" s="1" t="s">
        <v>395</v>
      </c>
      <c r="J240" s="1">
        <v>1000</v>
      </c>
      <c r="L240" s="1">
        <v>2</v>
      </c>
      <c r="M240" s="1" t="s">
        <v>1861</v>
      </c>
      <c r="P240" t="s">
        <v>2111</v>
      </c>
      <c r="R240" s="19" t="s">
        <v>1503</v>
      </c>
      <c r="W240">
        <f t="shared" si="22"/>
        <v>8000</v>
      </c>
      <c r="X240" s="411">
        <v>0</v>
      </c>
      <c r="Y240" s="411">
        <v>7</v>
      </c>
      <c r="Z240" s="411">
        <v>5</v>
      </c>
      <c r="AA240" s="411">
        <v>2</v>
      </c>
      <c r="AB240" s="411">
        <v>3</v>
      </c>
      <c r="AC240" s="51">
        <f>AVERAGE(X240:AB240)</f>
        <v>3.4</v>
      </c>
    </row>
    <row r="241" spans="1:29" x14ac:dyDescent="0.2">
      <c r="A241" s="73" t="s">
        <v>135</v>
      </c>
      <c r="B241" s="1" t="s">
        <v>355</v>
      </c>
      <c r="C241" s="41">
        <v>1000000000</v>
      </c>
      <c r="D241" s="1" t="s">
        <v>372</v>
      </c>
      <c r="E241" s="1">
        <v>1946</v>
      </c>
      <c r="G241" s="1">
        <v>4</v>
      </c>
      <c r="H241" s="26">
        <f t="shared" si="21"/>
        <v>5.6</v>
      </c>
      <c r="M241" s="1">
        <v>1</v>
      </c>
      <c r="N241" s="1">
        <v>3</v>
      </c>
      <c r="W241">
        <f t="shared" si="22"/>
        <v>0</v>
      </c>
      <c r="X241" s="411">
        <v>2</v>
      </c>
      <c r="Y241" s="411">
        <v>3</v>
      </c>
      <c r="Z241" s="411">
        <v>0</v>
      </c>
      <c r="AA241" s="411">
        <v>1</v>
      </c>
      <c r="AB241" s="411">
        <v>1</v>
      </c>
      <c r="AC241" s="51">
        <f>AVERAGE(X241:AB241)</f>
        <v>1.4</v>
      </c>
    </row>
    <row r="242" spans="1:29" x14ac:dyDescent="0.2">
      <c r="B242" s="1" t="s">
        <v>355</v>
      </c>
      <c r="C242" s="41">
        <v>1</v>
      </c>
      <c r="D242" s="1" t="s">
        <v>371</v>
      </c>
      <c r="E242" s="1">
        <v>1938</v>
      </c>
      <c r="F242" s="1" t="s">
        <v>549</v>
      </c>
      <c r="G242" s="1">
        <v>0</v>
      </c>
      <c r="H242" s="26"/>
      <c r="P242" s="28"/>
      <c r="Q242" s="28"/>
      <c r="R242" s="28"/>
      <c r="S242" s="28"/>
      <c r="W242">
        <f t="shared" si="22"/>
        <v>0</v>
      </c>
      <c r="AC242" s="51" t="e">
        <f t="shared" ref="AC242:AC287" si="23">AVERAGE(X242:AB242)</f>
        <v>#DIV/0!</v>
      </c>
    </row>
    <row r="243" spans="1:29" x14ac:dyDescent="0.2">
      <c r="A243" s="215"/>
      <c r="B243" s="11" t="s">
        <v>355</v>
      </c>
      <c r="C243" s="41">
        <v>1</v>
      </c>
      <c r="D243" s="11" t="s">
        <v>371</v>
      </c>
      <c r="E243" s="241">
        <v>1944</v>
      </c>
      <c r="F243" s="10" t="s">
        <v>951</v>
      </c>
      <c r="G243" s="241">
        <v>0</v>
      </c>
      <c r="H243" s="26"/>
      <c r="I243" s="11"/>
      <c r="J243" s="241"/>
      <c r="K243" s="241"/>
      <c r="L243" s="241"/>
      <c r="M243" s="241"/>
      <c r="N243" s="241"/>
      <c r="O243" s="241"/>
      <c r="P243" s="28"/>
      <c r="Q243" s="28"/>
      <c r="R243" s="28"/>
      <c r="W243">
        <f t="shared" si="22"/>
        <v>0</v>
      </c>
      <c r="AC243" s="51" t="e">
        <f t="shared" si="23"/>
        <v>#DIV/0!</v>
      </c>
    </row>
    <row r="244" spans="1:29" x14ac:dyDescent="0.2">
      <c r="A244" s="215" t="s">
        <v>135</v>
      </c>
      <c r="B244" s="11" t="s">
        <v>355</v>
      </c>
      <c r="C244" s="41">
        <v>1</v>
      </c>
      <c r="D244" s="11" t="s">
        <v>371</v>
      </c>
      <c r="E244" s="445">
        <v>1944</v>
      </c>
      <c r="F244" s="10" t="s">
        <v>1963</v>
      </c>
      <c r="G244" s="445">
        <v>1</v>
      </c>
      <c r="H244" s="26"/>
      <c r="I244" s="11" t="s">
        <v>67</v>
      </c>
      <c r="J244" s="445">
        <v>900</v>
      </c>
      <c r="K244" s="445"/>
      <c r="L244" s="445"/>
      <c r="M244" s="445"/>
      <c r="N244" s="445"/>
      <c r="O244" s="445"/>
      <c r="P244" s="28"/>
      <c r="Q244" s="28"/>
      <c r="R244" s="28"/>
      <c r="W244">
        <f t="shared" si="22"/>
        <v>900</v>
      </c>
      <c r="X244" s="445"/>
      <c r="Y244" s="445"/>
      <c r="Z244" s="445"/>
      <c r="AA244" s="445"/>
      <c r="AB244" s="445"/>
      <c r="AC244" s="51"/>
    </row>
    <row r="245" spans="1:29" x14ac:dyDescent="0.2">
      <c r="A245" s="73" t="s">
        <v>135</v>
      </c>
      <c r="B245" s="1" t="s">
        <v>355</v>
      </c>
      <c r="C245" s="41">
        <v>2</v>
      </c>
      <c r="D245" s="1" t="s">
        <v>371</v>
      </c>
      <c r="E245" s="1">
        <v>1944</v>
      </c>
      <c r="G245" s="1">
        <v>1</v>
      </c>
      <c r="H245" s="26">
        <f t="shared" si="21"/>
        <v>4.4000000000000004</v>
      </c>
      <c r="I245" s="1" t="s">
        <v>71</v>
      </c>
      <c r="J245" s="1">
        <v>600</v>
      </c>
      <c r="W245">
        <f t="shared" si="22"/>
        <v>600</v>
      </c>
      <c r="X245" s="411">
        <v>4</v>
      </c>
      <c r="Y245" s="411">
        <v>1</v>
      </c>
      <c r="Z245" s="411">
        <v>6</v>
      </c>
      <c r="AA245" s="411">
        <v>4</v>
      </c>
      <c r="AB245" s="411">
        <v>7</v>
      </c>
      <c r="AC245" s="51">
        <f>AVERAGE(X245:AB245)</f>
        <v>4.4000000000000004</v>
      </c>
    </row>
    <row r="246" spans="1:29" x14ac:dyDescent="0.2">
      <c r="A246" s="73">
        <v>44172</v>
      </c>
      <c r="B246" s="469" t="s">
        <v>355</v>
      </c>
      <c r="C246" s="41">
        <v>2</v>
      </c>
      <c r="D246" s="469" t="s">
        <v>371</v>
      </c>
      <c r="E246" s="469">
        <v>1940</v>
      </c>
      <c r="F246" s="469" t="s">
        <v>1999</v>
      </c>
      <c r="G246" s="469">
        <v>1</v>
      </c>
      <c r="H246" s="26"/>
      <c r="I246" s="469" t="s">
        <v>65</v>
      </c>
      <c r="J246" s="469">
        <v>23000</v>
      </c>
      <c r="K246" s="469"/>
      <c r="L246" s="469"/>
      <c r="M246" s="469"/>
      <c r="N246" s="469"/>
      <c r="O246" s="469"/>
      <c r="X246" s="469"/>
      <c r="Y246" s="469"/>
      <c r="Z246" s="469"/>
      <c r="AA246" s="469"/>
      <c r="AB246" s="469"/>
      <c r="AC246" s="51"/>
    </row>
    <row r="247" spans="1:29" x14ac:dyDescent="0.2">
      <c r="B247" s="1" t="s">
        <v>355</v>
      </c>
      <c r="C247" s="41">
        <v>5</v>
      </c>
      <c r="D247" s="1" t="s">
        <v>371</v>
      </c>
      <c r="E247" s="1">
        <v>1939</v>
      </c>
      <c r="G247" s="1">
        <v>0</v>
      </c>
      <c r="H247" s="26">
        <f t="shared" si="21"/>
        <v>0</v>
      </c>
      <c r="I247" s="11"/>
      <c r="W247">
        <f t="shared" si="22"/>
        <v>0</v>
      </c>
      <c r="X247" s="411">
        <v>0</v>
      </c>
      <c r="Y247" s="411">
        <v>0</v>
      </c>
      <c r="Z247" s="411">
        <v>8</v>
      </c>
      <c r="AA247" s="411">
        <v>11</v>
      </c>
      <c r="AB247" s="411">
        <v>2</v>
      </c>
      <c r="AC247" s="51">
        <f t="shared" si="23"/>
        <v>4.2</v>
      </c>
    </row>
    <row r="248" spans="1:29" x14ac:dyDescent="0.2">
      <c r="A248" s="73" t="s">
        <v>135</v>
      </c>
      <c r="B248" s="1" t="s">
        <v>355</v>
      </c>
      <c r="C248" s="41">
        <v>5</v>
      </c>
      <c r="D248" s="1" t="s">
        <v>371</v>
      </c>
      <c r="E248" s="1">
        <v>1944</v>
      </c>
      <c r="G248" s="1">
        <v>1</v>
      </c>
      <c r="H248" s="26">
        <f t="shared" si="21"/>
        <v>4</v>
      </c>
      <c r="I248" s="11" t="s">
        <v>67</v>
      </c>
      <c r="J248" s="1">
        <v>600</v>
      </c>
      <c r="W248">
        <f t="shared" si="22"/>
        <v>600</v>
      </c>
      <c r="X248" s="411">
        <v>1</v>
      </c>
      <c r="Y248" s="411">
        <v>0</v>
      </c>
      <c r="Z248" s="411">
        <v>0</v>
      </c>
      <c r="AA248" s="411">
        <v>8</v>
      </c>
      <c r="AB248" s="411">
        <v>11</v>
      </c>
      <c r="AC248" s="51">
        <f t="shared" si="23"/>
        <v>4</v>
      </c>
    </row>
    <row r="249" spans="1:29" x14ac:dyDescent="0.2">
      <c r="B249" s="11" t="s">
        <v>355</v>
      </c>
      <c r="C249" s="41">
        <v>10</v>
      </c>
      <c r="D249" s="11" t="s">
        <v>371</v>
      </c>
      <c r="E249" s="1">
        <v>1936</v>
      </c>
      <c r="F249" s="11" t="s">
        <v>972</v>
      </c>
      <c r="G249" s="1">
        <v>0</v>
      </c>
      <c r="H249" s="26"/>
      <c r="I249" s="11"/>
      <c r="J249" s="11"/>
      <c r="W249">
        <f t="shared" si="22"/>
        <v>0</v>
      </c>
      <c r="AC249" s="51" t="e">
        <f t="shared" si="23"/>
        <v>#DIV/0!</v>
      </c>
    </row>
    <row r="250" spans="1:29" x14ac:dyDescent="0.2">
      <c r="A250" s="73" t="s">
        <v>135</v>
      </c>
      <c r="B250" s="11" t="s">
        <v>355</v>
      </c>
      <c r="C250" s="41">
        <v>10</v>
      </c>
      <c r="D250" s="11" t="s">
        <v>371</v>
      </c>
      <c r="E250" s="1">
        <v>1936</v>
      </c>
      <c r="F250" s="11"/>
      <c r="G250" s="1">
        <v>0</v>
      </c>
      <c r="H250" s="26">
        <f t="shared" si="21"/>
        <v>0</v>
      </c>
      <c r="I250" s="11"/>
      <c r="J250" s="11"/>
      <c r="Q250" s="19" t="s">
        <v>1979</v>
      </c>
      <c r="W250">
        <f t="shared" si="22"/>
        <v>0</v>
      </c>
      <c r="X250" s="411">
        <v>1</v>
      </c>
      <c r="Y250" s="411">
        <v>10</v>
      </c>
      <c r="Z250" s="411">
        <v>1</v>
      </c>
      <c r="AA250" s="411">
        <v>12</v>
      </c>
      <c r="AB250" s="411">
        <v>9</v>
      </c>
      <c r="AC250" s="51">
        <f>AVERAGE(X250:AB250)</f>
        <v>6.6</v>
      </c>
    </row>
    <row r="251" spans="1:29" x14ac:dyDescent="0.2">
      <c r="B251" s="11" t="s">
        <v>355</v>
      </c>
      <c r="C251" s="41">
        <v>10</v>
      </c>
      <c r="D251" s="11" t="s">
        <v>371</v>
      </c>
      <c r="E251" s="1">
        <v>1936</v>
      </c>
      <c r="F251" s="11" t="s">
        <v>367</v>
      </c>
      <c r="G251" s="1">
        <v>0</v>
      </c>
      <c r="H251" s="26"/>
      <c r="I251" s="11"/>
      <c r="P251" s="19"/>
      <c r="W251">
        <f t="shared" si="22"/>
        <v>0</v>
      </c>
      <c r="AC251" s="51" t="e">
        <f t="shared" si="23"/>
        <v>#DIV/0!</v>
      </c>
    </row>
    <row r="252" spans="1:29" x14ac:dyDescent="0.2">
      <c r="A252" s="73">
        <v>43798</v>
      </c>
      <c r="B252" s="1" t="s">
        <v>355</v>
      </c>
      <c r="C252" s="41">
        <v>10</v>
      </c>
      <c r="D252" s="1" t="s">
        <v>371</v>
      </c>
      <c r="E252" s="1">
        <v>1944</v>
      </c>
      <c r="G252" s="1">
        <v>8</v>
      </c>
      <c r="H252" s="26">
        <f t="shared" si="21"/>
        <v>59.2</v>
      </c>
      <c r="I252" s="1" t="s">
        <v>69</v>
      </c>
      <c r="J252" s="1">
        <v>3000</v>
      </c>
      <c r="K252" s="1">
        <v>2</v>
      </c>
      <c r="L252" s="1">
        <v>4</v>
      </c>
      <c r="M252" s="1">
        <v>1</v>
      </c>
      <c r="Q252" t="s">
        <v>1363</v>
      </c>
      <c r="R252" s="19" t="s">
        <v>2323</v>
      </c>
      <c r="T252" t="s">
        <v>2314</v>
      </c>
      <c r="W252">
        <f t="shared" si="22"/>
        <v>24000</v>
      </c>
      <c r="X252" s="411">
        <v>0</v>
      </c>
      <c r="Y252" s="411">
        <v>5</v>
      </c>
      <c r="Z252" s="411">
        <v>1</v>
      </c>
      <c r="AA252" s="411">
        <v>7</v>
      </c>
      <c r="AB252" s="16">
        <v>24</v>
      </c>
      <c r="AC252" s="51">
        <f t="shared" si="23"/>
        <v>7.4</v>
      </c>
    </row>
    <row r="253" spans="1:29" x14ac:dyDescent="0.2">
      <c r="B253" s="11" t="s">
        <v>355</v>
      </c>
      <c r="C253" s="41">
        <v>10</v>
      </c>
      <c r="D253" s="11" t="s">
        <v>371</v>
      </c>
      <c r="E253" s="1">
        <v>1929</v>
      </c>
      <c r="G253" s="1">
        <v>0</v>
      </c>
      <c r="H253" s="26"/>
      <c r="I253" s="11"/>
      <c r="W253">
        <f t="shared" si="22"/>
        <v>0</v>
      </c>
      <c r="AC253" s="51" t="e">
        <f t="shared" si="23"/>
        <v>#DIV/0!</v>
      </c>
    </row>
    <row r="254" spans="1:29" x14ac:dyDescent="0.2">
      <c r="B254" s="11" t="s">
        <v>355</v>
      </c>
      <c r="C254" s="41">
        <v>20</v>
      </c>
      <c r="D254" s="11" t="s">
        <v>371</v>
      </c>
      <c r="E254" s="1">
        <v>1941</v>
      </c>
      <c r="G254" s="1">
        <v>0</v>
      </c>
      <c r="H254" s="26">
        <f t="shared" si="21"/>
        <v>0</v>
      </c>
      <c r="I254" s="11"/>
      <c r="W254">
        <f t="shared" si="22"/>
        <v>0</v>
      </c>
      <c r="X254" s="411">
        <v>3</v>
      </c>
      <c r="Y254" s="411">
        <v>6</v>
      </c>
      <c r="Z254" s="411">
        <v>5</v>
      </c>
      <c r="AA254" s="411">
        <v>6</v>
      </c>
      <c r="AB254" s="411">
        <v>9</v>
      </c>
      <c r="AC254" s="51">
        <f>AVERAGE(X254:AB254)</f>
        <v>5.8</v>
      </c>
    </row>
    <row r="255" spans="1:29" x14ac:dyDescent="0.2">
      <c r="A255" s="73" t="s">
        <v>135</v>
      </c>
      <c r="B255" s="11" t="s">
        <v>355</v>
      </c>
      <c r="C255" s="41">
        <v>20</v>
      </c>
      <c r="D255" s="11" t="s">
        <v>371</v>
      </c>
      <c r="E255" s="1">
        <v>1941</v>
      </c>
      <c r="F255" s="1" t="s">
        <v>2306</v>
      </c>
      <c r="G255" s="1">
        <v>2</v>
      </c>
      <c r="H255" s="26"/>
      <c r="I255" s="11" t="s">
        <v>64</v>
      </c>
      <c r="J255" s="1">
        <v>158000</v>
      </c>
      <c r="Q255" t="s">
        <v>2358</v>
      </c>
      <c r="W255">
        <f t="shared" si="22"/>
        <v>316000</v>
      </c>
      <c r="AC255" s="51" t="e">
        <f t="shared" si="23"/>
        <v>#DIV/0!</v>
      </c>
    </row>
    <row r="256" spans="1:29" x14ac:dyDescent="0.2">
      <c r="A256" s="73">
        <v>44280</v>
      </c>
      <c r="B256" s="1" t="s">
        <v>355</v>
      </c>
      <c r="C256" s="41">
        <v>20</v>
      </c>
      <c r="D256" s="11" t="s">
        <v>371</v>
      </c>
      <c r="E256" s="1">
        <v>1930</v>
      </c>
      <c r="G256" s="1">
        <v>1</v>
      </c>
      <c r="H256" s="26">
        <f t="shared" si="21"/>
        <v>5.4</v>
      </c>
      <c r="I256" s="1" t="s">
        <v>67</v>
      </c>
      <c r="J256" s="1">
        <v>2000</v>
      </c>
      <c r="W256">
        <f t="shared" si="22"/>
        <v>2000</v>
      </c>
      <c r="X256" s="411">
        <v>1</v>
      </c>
      <c r="Y256" s="411">
        <v>15</v>
      </c>
      <c r="Z256" s="411">
        <v>0</v>
      </c>
      <c r="AA256" s="411">
        <v>10</v>
      </c>
      <c r="AB256" s="411">
        <v>1</v>
      </c>
      <c r="AC256" s="51">
        <f t="shared" si="23"/>
        <v>5.4</v>
      </c>
    </row>
    <row r="257" spans="1:29" x14ac:dyDescent="0.2">
      <c r="A257" s="73">
        <v>44152</v>
      </c>
      <c r="B257" s="1" t="s">
        <v>355</v>
      </c>
      <c r="C257" s="41">
        <v>20</v>
      </c>
      <c r="D257" s="11" t="s">
        <v>371</v>
      </c>
      <c r="E257" s="1">
        <v>1944</v>
      </c>
      <c r="F257" s="11"/>
      <c r="G257" s="1">
        <v>2</v>
      </c>
      <c r="I257" s="11" t="s">
        <v>67</v>
      </c>
      <c r="J257" s="1">
        <v>450</v>
      </c>
      <c r="K257" s="1">
        <v>1</v>
      </c>
      <c r="Q257" t="s">
        <v>2317</v>
      </c>
      <c r="W257">
        <f t="shared" si="22"/>
        <v>900</v>
      </c>
      <c r="AC257" s="51" t="e">
        <f t="shared" si="23"/>
        <v>#DIV/0!</v>
      </c>
    </row>
    <row r="258" spans="1:29" x14ac:dyDescent="0.2">
      <c r="B258" s="1" t="s">
        <v>355</v>
      </c>
      <c r="C258" s="41">
        <v>50</v>
      </c>
      <c r="D258" s="11" t="s">
        <v>371</v>
      </c>
      <c r="E258" s="1">
        <v>1932</v>
      </c>
      <c r="G258" s="1">
        <v>3</v>
      </c>
      <c r="H258" s="26">
        <f t="shared" ref="H258:H259" si="24">(G258/(12/(AC258)))*12</f>
        <v>4.2</v>
      </c>
      <c r="I258" s="11"/>
      <c r="K258" s="11"/>
      <c r="L258" s="11"/>
      <c r="M258" s="1">
        <v>3</v>
      </c>
      <c r="P258" s="19"/>
      <c r="Q258" t="s">
        <v>2255</v>
      </c>
      <c r="W258">
        <f t="shared" si="22"/>
        <v>0</v>
      </c>
      <c r="X258" s="411">
        <v>0</v>
      </c>
      <c r="Y258" s="411">
        <v>1</v>
      </c>
      <c r="Z258" s="411">
        <v>0</v>
      </c>
      <c r="AA258" s="411">
        <v>0</v>
      </c>
      <c r="AB258" s="411">
        <v>6</v>
      </c>
      <c r="AC258" s="51">
        <f>AVERAGE(X258:AB258)</f>
        <v>1.4</v>
      </c>
    </row>
    <row r="259" spans="1:29" x14ac:dyDescent="0.2">
      <c r="A259" s="73" t="s">
        <v>135</v>
      </c>
      <c r="B259" s="1" t="s">
        <v>355</v>
      </c>
      <c r="C259" s="41">
        <v>50</v>
      </c>
      <c r="D259" s="1" t="s">
        <v>371</v>
      </c>
      <c r="E259" s="1">
        <v>1944</v>
      </c>
      <c r="F259" s="53" t="s">
        <v>423</v>
      </c>
      <c r="G259" s="1">
        <v>1</v>
      </c>
      <c r="H259" s="26">
        <f t="shared" si="24"/>
        <v>2.2000000000000002</v>
      </c>
      <c r="I259" s="11" t="s">
        <v>62</v>
      </c>
      <c r="J259" s="1">
        <v>2700</v>
      </c>
      <c r="L259" s="11"/>
      <c r="P259" s="19"/>
      <c r="W259">
        <f t="shared" si="22"/>
        <v>2700</v>
      </c>
      <c r="X259" s="411">
        <v>2</v>
      </c>
      <c r="Y259" s="411">
        <v>7</v>
      </c>
      <c r="Z259" s="411">
        <v>1</v>
      </c>
      <c r="AA259" s="411">
        <v>0</v>
      </c>
      <c r="AB259" s="411">
        <v>1</v>
      </c>
      <c r="AC259" s="51">
        <f t="shared" si="23"/>
        <v>2.2000000000000002</v>
      </c>
    </row>
    <row r="260" spans="1:29" x14ac:dyDescent="0.2">
      <c r="A260" s="215"/>
      <c r="B260" s="11" t="s">
        <v>355</v>
      </c>
      <c r="C260" s="41">
        <v>50</v>
      </c>
      <c r="D260" s="11" t="s">
        <v>371</v>
      </c>
      <c r="E260" s="1">
        <v>1945</v>
      </c>
      <c r="G260" s="1">
        <v>0</v>
      </c>
      <c r="H260" s="26">
        <f t="shared" ref="H260:H261" si="25">(G260/(12/(AC260)))*12</f>
        <v>0</v>
      </c>
      <c r="K260" s="11"/>
      <c r="P260" s="19"/>
      <c r="R260" s="19"/>
      <c r="W260">
        <f t="shared" si="22"/>
        <v>0</v>
      </c>
      <c r="X260" s="411">
        <v>1</v>
      </c>
      <c r="Y260" s="411">
        <v>4</v>
      </c>
      <c r="Z260" s="411">
        <v>1</v>
      </c>
      <c r="AA260" s="411">
        <v>0</v>
      </c>
      <c r="AB260" s="411">
        <v>4</v>
      </c>
      <c r="AC260" s="51">
        <f>AVERAGE(X260:AB260)</f>
        <v>2</v>
      </c>
    </row>
    <row r="261" spans="1:29" x14ac:dyDescent="0.2">
      <c r="A261" s="73" t="s">
        <v>135</v>
      </c>
      <c r="B261" s="11" t="s">
        <v>355</v>
      </c>
      <c r="C261" s="41">
        <v>100</v>
      </c>
      <c r="D261" s="11" t="s">
        <v>371</v>
      </c>
      <c r="E261" s="1">
        <v>1930</v>
      </c>
      <c r="G261" s="24">
        <v>0</v>
      </c>
      <c r="H261" s="26">
        <f t="shared" si="25"/>
        <v>0</v>
      </c>
      <c r="I261" s="11"/>
      <c r="L261" s="11"/>
      <c r="O261" s="11"/>
      <c r="P261" s="19"/>
      <c r="Q261" t="s">
        <v>1979</v>
      </c>
      <c r="W261">
        <f t="shared" si="22"/>
        <v>0</v>
      </c>
      <c r="X261" s="436">
        <v>0</v>
      </c>
      <c r="Y261" s="436">
        <v>1</v>
      </c>
      <c r="Z261" s="436">
        <v>3</v>
      </c>
      <c r="AA261" s="411">
        <v>1</v>
      </c>
      <c r="AB261" s="16">
        <v>9</v>
      </c>
      <c r="AC261" s="51">
        <f>AVERAGE(X261:AB261)</f>
        <v>2.8</v>
      </c>
    </row>
    <row r="262" spans="1:29" x14ac:dyDescent="0.2">
      <c r="A262" s="73">
        <v>43960</v>
      </c>
      <c r="B262" s="11" t="s">
        <v>355</v>
      </c>
      <c r="C262" s="41">
        <v>100</v>
      </c>
      <c r="D262" s="11" t="s">
        <v>371</v>
      </c>
      <c r="E262" s="362">
        <v>1930</v>
      </c>
      <c r="F262" s="362" t="s">
        <v>367</v>
      </c>
      <c r="G262" s="24">
        <v>1</v>
      </c>
      <c r="H262" s="24"/>
      <c r="I262" s="11" t="s">
        <v>83</v>
      </c>
      <c r="J262" s="362">
        <v>750</v>
      </c>
      <c r="K262" s="362"/>
      <c r="L262" s="11"/>
      <c r="M262" s="362"/>
      <c r="N262" s="362"/>
      <c r="O262" s="11"/>
      <c r="P262" s="19"/>
      <c r="Q262" t="s">
        <v>2253</v>
      </c>
      <c r="T262" s="19" t="s">
        <v>2254</v>
      </c>
      <c r="W262">
        <f t="shared" si="22"/>
        <v>750</v>
      </c>
      <c r="AC262" s="51" t="e">
        <f t="shared" si="23"/>
        <v>#DIV/0!</v>
      </c>
    </row>
    <row r="263" spans="1:29" x14ac:dyDescent="0.2">
      <c r="B263" s="11" t="s">
        <v>355</v>
      </c>
      <c r="C263" s="41">
        <v>100</v>
      </c>
      <c r="D263" s="11" t="s">
        <v>371</v>
      </c>
      <c r="E263" s="1">
        <v>1930</v>
      </c>
      <c r="F263" s="11" t="s">
        <v>972</v>
      </c>
      <c r="G263" s="24">
        <v>0</v>
      </c>
      <c r="H263" s="24"/>
      <c r="I263" s="11"/>
      <c r="L263" s="11"/>
      <c r="O263" s="11"/>
      <c r="P263" s="19"/>
      <c r="W263">
        <f t="shared" si="22"/>
        <v>0</v>
      </c>
      <c r="AC263" s="51" t="e">
        <f t="shared" si="23"/>
        <v>#DIV/0!</v>
      </c>
    </row>
    <row r="264" spans="1:29" x14ac:dyDescent="0.2">
      <c r="A264" s="215">
        <v>44172</v>
      </c>
      <c r="B264" s="1" t="s">
        <v>355</v>
      </c>
      <c r="C264" s="41">
        <v>100</v>
      </c>
      <c r="D264" s="11" t="s">
        <v>371</v>
      </c>
      <c r="E264" s="1">
        <v>1944</v>
      </c>
      <c r="F264" s="11" t="s">
        <v>994</v>
      </c>
      <c r="G264" s="1">
        <v>2</v>
      </c>
      <c r="I264" s="11" t="s">
        <v>395</v>
      </c>
      <c r="J264" s="1">
        <v>2200</v>
      </c>
      <c r="M264" s="11" t="s">
        <v>1225</v>
      </c>
      <c r="Q264" s="19" t="s">
        <v>1994</v>
      </c>
      <c r="S264" t="s">
        <v>2319</v>
      </c>
      <c r="W264">
        <f t="shared" si="22"/>
        <v>4400</v>
      </c>
      <c r="AC264" s="51" t="e">
        <f t="shared" si="23"/>
        <v>#DIV/0!</v>
      </c>
    </row>
    <row r="265" spans="1:29" x14ac:dyDescent="0.2">
      <c r="B265" s="11" t="s">
        <v>355</v>
      </c>
      <c r="C265" s="41">
        <v>100</v>
      </c>
      <c r="D265" s="11" t="s">
        <v>371</v>
      </c>
      <c r="E265" s="1">
        <v>1944</v>
      </c>
      <c r="F265" s="11" t="s">
        <v>1300</v>
      </c>
      <c r="G265" s="1">
        <v>0</v>
      </c>
      <c r="I265" s="11"/>
      <c r="W265">
        <f t="shared" si="22"/>
        <v>0</v>
      </c>
      <c r="AC265" s="51" t="e">
        <f t="shared" si="23"/>
        <v>#DIV/0!</v>
      </c>
    </row>
    <row r="266" spans="1:29" x14ac:dyDescent="0.2">
      <c r="A266" s="73" t="s">
        <v>135</v>
      </c>
      <c r="B266" s="1" t="s">
        <v>355</v>
      </c>
      <c r="C266" s="41">
        <v>100</v>
      </c>
      <c r="D266" s="1" t="s">
        <v>371</v>
      </c>
      <c r="E266" s="1">
        <v>1944</v>
      </c>
      <c r="F266" s="1" t="s">
        <v>423</v>
      </c>
      <c r="G266" s="1">
        <v>1</v>
      </c>
      <c r="I266" s="1" t="s">
        <v>191</v>
      </c>
      <c r="J266" s="1">
        <v>1250</v>
      </c>
      <c r="Q266" s="19"/>
      <c r="W266">
        <f t="shared" si="22"/>
        <v>1250</v>
      </c>
      <c r="AC266" s="51" t="e">
        <f t="shared" si="23"/>
        <v>#DIV/0!</v>
      </c>
    </row>
    <row r="267" spans="1:29" x14ac:dyDescent="0.2">
      <c r="A267" s="73" t="s">
        <v>135</v>
      </c>
      <c r="B267" s="1" t="s">
        <v>355</v>
      </c>
      <c r="C267" s="41">
        <v>100</v>
      </c>
      <c r="D267" s="1" t="s">
        <v>371</v>
      </c>
      <c r="E267" s="1">
        <v>1945</v>
      </c>
      <c r="G267" s="40">
        <v>3</v>
      </c>
      <c r="H267" s="26">
        <f t="shared" ref="H267" si="26">(G267/(12/(AC267)))*12</f>
        <v>12</v>
      </c>
      <c r="I267" s="11"/>
      <c r="K267" s="11">
        <v>2</v>
      </c>
      <c r="L267" s="1">
        <v>1</v>
      </c>
      <c r="Q267" s="19"/>
      <c r="R267" s="19" t="s">
        <v>1504</v>
      </c>
      <c r="W267">
        <f t="shared" si="22"/>
        <v>0</v>
      </c>
      <c r="X267" s="411">
        <v>4</v>
      </c>
      <c r="Y267" s="411">
        <v>2</v>
      </c>
      <c r="Z267" s="411">
        <v>0</v>
      </c>
      <c r="AA267" s="411">
        <v>5</v>
      </c>
      <c r="AB267" s="11">
        <v>9</v>
      </c>
      <c r="AC267" s="51">
        <f>AVERAGE(X267:AB267)</f>
        <v>4</v>
      </c>
    </row>
    <row r="268" spans="1:29" x14ac:dyDescent="0.2">
      <c r="B268" s="11" t="s">
        <v>355</v>
      </c>
      <c r="C268" s="41">
        <v>100</v>
      </c>
      <c r="D268" s="11" t="s">
        <v>371</v>
      </c>
      <c r="E268" s="1">
        <v>1945</v>
      </c>
      <c r="F268" s="11" t="s">
        <v>790</v>
      </c>
      <c r="G268" s="411">
        <v>0</v>
      </c>
      <c r="H268" s="24"/>
      <c r="I268" s="11"/>
      <c r="K268" s="11"/>
      <c r="Q268" s="19"/>
      <c r="W268">
        <f t="shared" si="22"/>
        <v>0</v>
      </c>
      <c r="AC268" s="51" t="e">
        <f t="shared" si="23"/>
        <v>#DIV/0!</v>
      </c>
    </row>
    <row r="269" spans="1:29" x14ac:dyDescent="0.2">
      <c r="A269" s="73" t="s">
        <v>135</v>
      </c>
      <c r="B269" s="1" t="s">
        <v>355</v>
      </c>
      <c r="C269" s="41">
        <v>500</v>
      </c>
      <c r="D269" s="1" t="s">
        <v>371</v>
      </c>
      <c r="E269" s="1">
        <v>1945</v>
      </c>
      <c r="G269" s="1">
        <v>1</v>
      </c>
      <c r="H269" s="26">
        <f t="shared" ref="H269" si="27">(G269/(12/(AC269)))*12</f>
        <v>8.6</v>
      </c>
      <c r="I269" s="11" t="s">
        <v>62</v>
      </c>
      <c r="K269" s="11"/>
      <c r="W269">
        <f t="shared" si="22"/>
        <v>0</v>
      </c>
      <c r="X269" s="411">
        <v>3</v>
      </c>
      <c r="Y269" s="411">
        <v>1</v>
      </c>
      <c r="Z269" s="411">
        <v>5</v>
      </c>
      <c r="AA269" s="411">
        <v>7</v>
      </c>
      <c r="AB269" s="16">
        <v>27</v>
      </c>
      <c r="AC269" s="51">
        <f t="shared" si="23"/>
        <v>8.6</v>
      </c>
    </row>
    <row r="270" spans="1:29" x14ac:dyDescent="0.2">
      <c r="B270" s="1" t="s">
        <v>355</v>
      </c>
      <c r="C270" s="41">
        <v>500</v>
      </c>
      <c r="D270" s="1" t="s">
        <v>371</v>
      </c>
      <c r="E270" s="1">
        <v>1945</v>
      </c>
      <c r="F270" s="11" t="s">
        <v>1298</v>
      </c>
      <c r="G270" s="1">
        <v>0</v>
      </c>
      <c r="H270" s="24"/>
      <c r="I270" s="11"/>
      <c r="W270">
        <f t="shared" si="22"/>
        <v>0</v>
      </c>
      <c r="AC270" s="51" t="e">
        <f t="shared" si="23"/>
        <v>#DIV/0!</v>
      </c>
    </row>
    <row r="271" spans="1:29" x14ac:dyDescent="0.2">
      <c r="B271" s="1" t="s">
        <v>355</v>
      </c>
      <c r="C271" s="41">
        <v>500</v>
      </c>
      <c r="D271" s="11" t="s">
        <v>371</v>
      </c>
      <c r="E271" s="1">
        <v>1945</v>
      </c>
      <c r="F271" s="1" t="s">
        <v>1479</v>
      </c>
      <c r="G271" s="1">
        <v>0</v>
      </c>
      <c r="H271" s="24"/>
      <c r="I271" s="11"/>
      <c r="W271">
        <f t="shared" si="22"/>
        <v>0</v>
      </c>
      <c r="AC271" s="51" t="e">
        <f t="shared" si="23"/>
        <v>#DIV/0!</v>
      </c>
    </row>
    <row r="272" spans="1:29" x14ac:dyDescent="0.2">
      <c r="A272" s="215">
        <v>44223</v>
      </c>
      <c r="B272" s="1" t="s">
        <v>355</v>
      </c>
      <c r="C272" s="41">
        <v>1000</v>
      </c>
      <c r="D272" s="1" t="s">
        <v>371</v>
      </c>
      <c r="E272" s="1">
        <v>1943</v>
      </c>
      <c r="G272" s="1">
        <v>1</v>
      </c>
      <c r="H272" s="24"/>
      <c r="I272" s="11" t="s">
        <v>69</v>
      </c>
      <c r="J272" s="1">
        <v>6000</v>
      </c>
      <c r="W272">
        <f t="shared" si="22"/>
        <v>6000</v>
      </c>
      <c r="AC272" s="51" t="e">
        <f t="shared" si="23"/>
        <v>#DIV/0!</v>
      </c>
    </row>
    <row r="273" spans="1:29" x14ac:dyDescent="0.2">
      <c r="A273" s="215" t="s">
        <v>135</v>
      </c>
      <c r="B273" s="611" t="s">
        <v>355</v>
      </c>
      <c r="C273" s="41">
        <v>1000</v>
      </c>
      <c r="D273" s="611" t="s">
        <v>371</v>
      </c>
      <c r="E273" s="611">
        <v>1944</v>
      </c>
      <c r="F273" s="611" t="s">
        <v>2321</v>
      </c>
      <c r="G273" s="611">
        <v>1</v>
      </c>
      <c r="H273" s="24"/>
      <c r="I273" s="11" t="s">
        <v>365</v>
      </c>
      <c r="J273" s="611">
        <v>24500</v>
      </c>
      <c r="K273" s="611"/>
      <c r="L273" s="611"/>
      <c r="M273" s="611"/>
      <c r="N273" s="611"/>
      <c r="O273" s="611"/>
      <c r="X273" s="611"/>
      <c r="Y273" s="611"/>
      <c r="Z273" s="611"/>
      <c r="AA273" s="611"/>
      <c r="AB273" s="611"/>
      <c r="AC273" s="51"/>
    </row>
    <row r="274" spans="1:29" x14ac:dyDescent="0.2">
      <c r="A274" s="73">
        <v>44280</v>
      </c>
      <c r="B274" s="1" t="s">
        <v>355</v>
      </c>
      <c r="C274" s="41">
        <v>1000</v>
      </c>
      <c r="D274" s="1" t="s">
        <v>371</v>
      </c>
      <c r="E274" s="1">
        <v>1945</v>
      </c>
      <c r="F274" s="11" t="s">
        <v>471</v>
      </c>
      <c r="G274" s="1">
        <v>4</v>
      </c>
      <c r="H274" s="26">
        <f t="shared" ref="H274" si="28">(G274/(12/(AC274)))*12</f>
        <v>12.8</v>
      </c>
      <c r="I274" s="11" t="s">
        <v>62</v>
      </c>
      <c r="J274" s="1">
        <v>500</v>
      </c>
      <c r="W274">
        <f t="shared" si="22"/>
        <v>2000</v>
      </c>
      <c r="X274" s="411">
        <v>0</v>
      </c>
      <c r="Y274" s="411">
        <v>1</v>
      </c>
      <c r="Z274" s="411">
        <v>10</v>
      </c>
      <c r="AA274" s="411">
        <v>1</v>
      </c>
      <c r="AB274" s="411">
        <v>4</v>
      </c>
      <c r="AC274" s="51">
        <f t="shared" si="23"/>
        <v>3.2</v>
      </c>
    </row>
    <row r="275" spans="1:29" x14ac:dyDescent="0.2">
      <c r="B275" s="1" t="s">
        <v>355</v>
      </c>
      <c r="C275" s="41">
        <v>1000</v>
      </c>
      <c r="D275" s="1" t="s">
        <v>371</v>
      </c>
      <c r="E275" s="1">
        <v>1945</v>
      </c>
      <c r="F275" s="1" t="s">
        <v>417</v>
      </c>
      <c r="G275" s="1">
        <v>0</v>
      </c>
      <c r="H275" s="24"/>
      <c r="W275">
        <f t="shared" si="22"/>
        <v>0</v>
      </c>
      <c r="AC275" s="51" t="e">
        <f t="shared" si="23"/>
        <v>#DIV/0!</v>
      </c>
    </row>
    <row r="276" spans="1:29" x14ac:dyDescent="0.2">
      <c r="B276" s="1" t="s">
        <v>355</v>
      </c>
      <c r="C276" s="41">
        <v>1000</v>
      </c>
      <c r="D276" s="1" t="s">
        <v>371</v>
      </c>
      <c r="E276" s="1">
        <v>1945</v>
      </c>
      <c r="F276" s="1" t="s">
        <v>390</v>
      </c>
      <c r="G276" s="1">
        <v>0</v>
      </c>
      <c r="H276" s="24"/>
      <c r="W276">
        <f t="shared" si="22"/>
        <v>0</v>
      </c>
      <c r="AC276" s="51" t="e">
        <f t="shared" si="23"/>
        <v>#DIV/0!</v>
      </c>
    </row>
    <row r="277" spans="1:29" x14ac:dyDescent="0.2">
      <c r="A277" s="73">
        <v>44253</v>
      </c>
      <c r="B277" s="1" t="s">
        <v>355</v>
      </c>
      <c r="C277" s="41">
        <v>1000</v>
      </c>
      <c r="D277" s="1" t="s">
        <v>371</v>
      </c>
      <c r="E277" s="1">
        <v>1945</v>
      </c>
      <c r="F277" s="1" t="s">
        <v>1855</v>
      </c>
      <c r="G277" s="1">
        <v>2</v>
      </c>
      <c r="H277" s="24"/>
      <c r="I277" s="1" t="s">
        <v>62</v>
      </c>
      <c r="J277" s="1">
        <v>3500</v>
      </c>
      <c r="K277" s="1" t="s">
        <v>1225</v>
      </c>
      <c r="P277" t="s">
        <v>2180</v>
      </c>
      <c r="R277" s="19" t="s">
        <v>2305</v>
      </c>
      <c r="W277">
        <f t="shared" si="22"/>
        <v>7000</v>
      </c>
      <c r="AC277" s="51" t="e">
        <f t="shared" si="23"/>
        <v>#DIV/0!</v>
      </c>
    </row>
    <row r="278" spans="1:29" x14ac:dyDescent="0.2">
      <c r="A278" s="73" t="s">
        <v>135</v>
      </c>
      <c r="B278" s="11" t="s">
        <v>355</v>
      </c>
      <c r="C278" s="41">
        <v>10000</v>
      </c>
      <c r="D278" s="11" t="s">
        <v>371</v>
      </c>
      <c r="E278" s="1">
        <v>1945</v>
      </c>
      <c r="F278" s="11" t="s">
        <v>387</v>
      </c>
      <c r="G278" s="40">
        <v>9</v>
      </c>
      <c r="H278" s="26">
        <f t="shared" ref="H278" si="29">(G278/(12/(AC278)))*12</f>
        <v>64.800000000000011</v>
      </c>
      <c r="I278" s="11"/>
      <c r="L278" s="11" t="s">
        <v>1980</v>
      </c>
      <c r="M278" s="1" t="s">
        <v>1825</v>
      </c>
      <c r="P278" s="19" t="s">
        <v>1826</v>
      </c>
      <c r="T278" s="19"/>
      <c r="W278">
        <f t="shared" si="22"/>
        <v>0</v>
      </c>
      <c r="X278" s="411">
        <v>5</v>
      </c>
      <c r="Y278" s="411">
        <v>5</v>
      </c>
      <c r="Z278" s="411">
        <v>5</v>
      </c>
      <c r="AA278" s="411">
        <v>3</v>
      </c>
      <c r="AB278" s="16">
        <v>18</v>
      </c>
      <c r="AC278" s="51">
        <f t="shared" si="23"/>
        <v>7.2</v>
      </c>
    </row>
    <row r="279" spans="1:29" x14ac:dyDescent="0.2">
      <c r="A279" s="73">
        <v>43893</v>
      </c>
      <c r="B279" s="11" t="s">
        <v>355</v>
      </c>
      <c r="C279" s="41">
        <v>10000</v>
      </c>
      <c r="D279" s="11" t="s">
        <v>371</v>
      </c>
      <c r="E279" s="1">
        <v>1945</v>
      </c>
      <c r="F279" s="11" t="s">
        <v>390</v>
      </c>
      <c r="G279" s="1">
        <v>1</v>
      </c>
      <c r="H279" s="24"/>
      <c r="I279" s="11" t="s">
        <v>62</v>
      </c>
      <c r="J279" s="1">
        <v>800</v>
      </c>
      <c r="W279">
        <f t="shared" si="22"/>
        <v>800</v>
      </c>
      <c r="AC279" s="51" t="e">
        <f t="shared" si="23"/>
        <v>#DIV/0!</v>
      </c>
    </row>
    <row r="280" spans="1:29" x14ac:dyDescent="0.2">
      <c r="A280" s="215" t="s">
        <v>135</v>
      </c>
      <c r="B280" s="1" t="s">
        <v>355</v>
      </c>
      <c r="C280" s="41">
        <v>10000</v>
      </c>
      <c r="D280" s="1" t="s">
        <v>371</v>
      </c>
      <c r="E280" s="1">
        <v>1945</v>
      </c>
      <c r="F280" s="1" t="s">
        <v>417</v>
      </c>
      <c r="G280" s="1">
        <v>2</v>
      </c>
      <c r="H280" s="26">
        <f t="shared" ref="H280:H285" si="30">(G280/(12/(AC280)))*12</f>
        <v>11</v>
      </c>
      <c r="I280" s="11"/>
      <c r="L280" s="11" t="s">
        <v>1225</v>
      </c>
      <c r="M280" s="1">
        <v>1</v>
      </c>
      <c r="P280" s="19" t="s">
        <v>1594</v>
      </c>
      <c r="W280">
        <f t="shared" si="22"/>
        <v>0</v>
      </c>
      <c r="X280" s="411">
        <v>3</v>
      </c>
      <c r="Y280" s="411">
        <v>6</v>
      </c>
      <c r="Z280" s="411">
        <v>7.5</v>
      </c>
      <c r="AC280" s="51">
        <f t="shared" si="23"/>
        <v>5.5</v>
      </c>
    </row>
    <row r="281" spans="1:29" x14ac:dyDescent="0.2">
      <c r="A281" s="73" t="s">
        <v>135</v>
      </c>
      <c r="B281" s="1" t="s">
        <v>355</v>
      </c>
      <c r="C281" s="41">
        <v>100000</v>
      </c>
      <c r="D281" s="1" t="s">
        <v>371</v>
      </c>
      <c r="E281" s="1">
        <v>1945</v>
      </c>
      <c r="G281" s="1">
        <v>1</v>
      </c>
      <c r="H281" s="26">
        <f t="shared" si="30"/>
        <v>3.6000000000000005</v>
      </c>
      <c r="I281" s="11" t="s">
        <v>67</v>
      </c>
      <c r="R281" s="19"/>
      <c r="S281" s="19"/>
      <c r="W281">
        <f t="shared" si="22"/>
        <v>0</v>
      </c>
      <c r="X281" s="415">
        <v>2</v>
      </c>
      <c r="Y281" s="415">
        <v>7</v>
      </c>
      <c r="Z281" s="415">
        <v>6</v>
      </c>
      <c r="AA281" s="415">
        <v>1</v>
      </c>
      <c r="AB281" s="411">
        <v>2</v>
      </c>
      <c r="AC281" s="51">
        <f t="shared" si="23"/>
        <v>3.6</v>
      </c>
    </row>
    <row r="282" spans="1:29" x14ac:dyDescent="0.2">
      <c r="B282" s="1" t="s">
        <v>355</v>
      </c>
      <c r="C282" s="41">
        <v>100000</v>
      </c>
      <c r="D282" s="1" t="s">
        <v>371</v>
      </c>
      <c r="E282" s="1">
        <v>1945</v>
      </c>
      <c r="F282" s="11" t="s">
        <v>394</v>
      </c>
      <c r="G282" s="1">
        <v>0</v>
      </c>
      <c r="H282" s="24"/>
      <c r="I282" s="11"/>
      <c r="W282">
        <f t="shared" si="22"/>
        <v>0</v>
      </c>
      <c r="AC282" s="51" t="e">
        <f t="shared" si="23"/>
        <v>#DIV/0!</v>
      </c>
    </row>
    <row r="283" spans="1:29" x14ac:dyDescent="0.2">
      <c r="A283" s="73">
        <v>44154</v>
      </c>
      <c r="B283" s="11" t="s">
        <v>355</v>
      </c>
      <c r="C283" s="41">
        <v>1000000</v>
      </c>
      <c r="D283" s="11" t="s">
        <v>371</v>
      </c>
      <c r="E283" s="1">
        <v>1945</v>
      </c>
      <c r="G283" s="411">
        <v>1</v>
      </c>
      <c r="H283" s="26">
        <f t="shared" si="30"/>
        <v>2.2000000000000002</v>
      </c>
      <c r="I283" s="11" t="s">
        <v>191</v>
      </c>
      <c r="J283" s="1">
        <v>500</v>
      </c>
      <c r="K283" s="11"/>
      <c r="P283" s="19"/>
      <c r="Q283" s="19" t="s">
        <v>2342</v>
      </c>
      <c r="W283">
        <f t="shared" si="22"/>
        <v>500</v>
      </c>
      <c r="X283" s="411">
        <v>1</v>
      </c>
      <c r="Y283" s="411">
        <v>0</v>
      </c>
      <c r="Z283" s="411">
        <v>7</v>
      </c>
      <c r="AA283" s="411">
        <v>2</v>
      </c>
      <c r="AB283" s="411">
        <v>1</v>
      </c>
      <c r="AC283" s="51">
        <f t="shared" si="23"/>
        <v>2.2000000000000002</v>
      </c>
    </row>
    <row r="284" spans="1:29" x14ac:dyDescent="0.2">
      <c r="A284" s="73">
        <v>43628</v>
      </c>
      <c r="B284" s="11" t="s">
        <v>355</v>
      </c>
      <c r="C284" s="41">
        <v>1000000</v>
      </c>
      <c r="D284" s="11" t="s">
        <v>371</v>
      </c>
      <c r="E284" s="1">
        <v>1945</v>
      </c>
      <c r="F284" s="1" t="s">
        <v>1304</v>
      </c>
      <c r="G284" s="40">
        <v>1</v>
      </c>
      <c r="H284" s="24"/>
      <c r="I284" s="19" t="s">
        <v>1305</v>
      </c>
      <c r="J284" s="1">
        <v>2600</v>
      </c>
      <c r="K284" s="11"/>
      <c r="Q284" s="19" t="s">
        <v>2343</v>
      </c>
      <c r="W284">
        <f t="shared" si="22"/>
        <v>2600</v>
      </c>
      <c r="AC284" s="51" t="e">
        <f t="shared" si="23"/>
        <v>#DIV/0!</v>
      </c>
    </row>
    <row r="285" spans="1:29" x14ac:dyDescent="0.2">
      <c r="A285" s="215" t="s">
        <v>135</v>
      </c>
      <c r="B285" s="11" t="s">
        <v>355</v>
      </c>
      <c r="C285" s="41">
        <v>10000000</v>
      </c>
      <c r="D285" s="1" t="s">
        <v>371</v>
      </c>
      <c r="E285" s="1">
        <v>1945</v>
      </c>
      <c r="G285" s="1">
        <v>0</v>
      </c>
      <c r="H285" s="26">
        <f t="shared" si="30"/>
        <v>0</v>
      </c>
      <c r="I285" s="11"/>
      <c r="K285" s="11"/>
      <c r="Q285" t="s">
        <v>2342</v>
      </c>
      <c r="W285">
        <f t="shared" si="22"/>
        <v>0</v>
      </c>
      <c r="X285" s="411">
        <v>2</v>
      </c>
      <c r="Y285" s="411">
        <v>6</v>
      </c>
      <c r="Z285" s="411">
        <v>3</v>
      </c>
      <c r="AA285" s="411">
        <v>1</v>
      </c>
      <c r="AB285" s="411">
        <v>2</v>
      </c>
      <c r="AC285" s="51">
        <f t="shared" si="23"/>
        <v>2.8</v>
      </c>
    </row>
    <row r="286" spans="1:29" x14ac:dyDescent="0.2">
      <c r="A286" s="215" t="s">
        <v>135</v>
      </c>
      <c r="B286" s="1" t="s">
        <v>355</v>
      </c>
      <c r="C286" s="41">
        <v>100000000</v>
      </c>
      <c r="D286" s="1" t="s">
        <v>371</v>
      </c>
      <c r="E286" s="1">
        <v>1946</v>
      </c>
      <c r="G286" s="1">
        <v>4</v>
      </c>
      <c r="H286" s="26">
        <f t="shared" ref="H286:H287" si="31">(G286/(12/(AC286)))*12</f>
        <v>12.8</v>
      </c>
      <c r="I286" s="11"/>
      <c r="K286" s="1">
        <v>1</v>
      </c>
      <c r="L286" s="1">
        <v>3</v>
      </c>
      <c r="Q286" t="s">
        <v>2342</v>
      </c>
      <c r="T286" s="19" t="s">
        <v>1504</v>
      </c>
      <c r="W286">
        <f t="shared" si="22"/>
        <v>0</v>
      </c>
      <c r="X286" s="411">
        <v>1</v>
      </c>
      <c r="Y286" s="411">
        <v>0</v>
      </c>
      <c r="Z286" s="411">
        <v>3.5</v>
      </c>
      <c r="AA286" s="411">
        <v>1</v>
      </c>
      <c r="AB286" s="16">
        <v>10.5</v>
      </c>
      <c r="AC286" s="51">
        <f>AVERAGE(X286:AB286)</f>
        <v>3.2</v>
      </c>
    </row>
    <row r="287" spans="1:29" x14ac:dyDescent="0.2">
      <c r="A287" s="73" t="s">
        <v>135</v>
      </c>
      <c r="B287" s="11" t="s">
        <v>355</v>
      </c>
      <c r="C287" s="41">
        <v>1000000000</v>
      </c>
      <c r="D287" s="1" t="s">
        <v>371</v>
      </c>
      <c r="E287" s="1">
        <v>1946</v>
      </c>
      <c r="G287" s="40">
        <v>6</v>
      </c>
      <c r="H287" s="26">
        <f t="shared" si="31"/>
        <v>9</v>
      </c>
      <c r="K287" s="11" t="s">
        <v>1228</v>
      </c>
      <c r="M287" s="1">
        <v>2</v>
      </c>
      <c r="P287" s="19" t="s">
        <v>2345</v>
      </c>
      <c r="T287" s="19" t="s">
        <v>1504</v>
      </c>
      <c r="U287" t="s">
        <v>2344</v>
      </c>
      <c r="W287">
        <f t="shared" si="22"/>
        <v>0</v>
      </c>
      <c r="X287" s="411">
        <v>2</v>
      </c>
      <c r="Y287" s="411">
        <v>1</v>
      </c>
      <c r="Z287" s="411">
        <v>0.5</v>
      </c>
      <c r="AA287" s="411">
        <v>3</v>
      </c>
      <c r="AB287" s="411">
        <v>1</v>
      </c>
      <c r="AC287" s="51">
        <f t="shared" si="23"/>
        <v>1.5</v>
      </c>
    </row>
    <row r="288" spans="1:29" x14ac:dyDescent="0.2">
      <c r="B288" s="11" t="s">
        <v>355</v>
      </c>
      <c r="C288" s="47" t="s">
        <v>1880</v>
      </c>
      <c r="D288" s="11" t="s">
        <v>371</v>
      </c>
      <c r="E288" s="1" t="s">
        <v>533</v>
      </c>
      <c r="F288" s="11"/>
      <c r="G288" s="1">
        <v>0</v>
      </c>
      <c r="H288" s="26"/>
      <c r="I288" s="11"/>
      <c r="W288">
        <f t="shared" si="22"/>
        <v>0</v>
      </c>
    </row>
    <row r="289" spans="1:23" x14ac:dyDescent="0.2">
      <c r="B289" s="1" t="s">
        <v>355</v>
      </c>
      <c r="C289" s="41" t="s">
        <v>523</v>
      </c>
      <c r="D289" s="1" t="s">
        <v>371</v>
      </c>
      <c r="E289" s="11" t="s">
        <v>533</v>
      </c>
      <c r="G289" s="1">
        <v>0</v>
      </c>
      <c r="W289">
        <f t="shared" si="22"/>
        <v>0</v>
      </c>
    </row>
    <row r="290" spans="1:23" x14ac:dyDescent="0.2">
      <c r="B290" s="1" t="s">
        <v>355</v>
      </c>
      <c r="D290" s="1" t="s">
        <v>271</v>
      </c>
      <c r="E290" s="1">
        <v>2014</v>
      </c>
      <c r="F290" s="1" t="s">
        <v>1317</v>
      </c>
      <c r="G290" s="1">
        <v>0</v>
      </c>
      <c r="W290">
        <f t="shared" si="22"/>
        <v>0</v>
      </c>
    </row>
    <row r="291" spans="1:23" x14ac:dyDescent="0.2">
      <c r="B291" s="11" t="s">
        <v>355</v>
      </c>
      <c r="C291" s="41">
        <v>10</v>
      </c>
      <c r="D291" s="11" t="s">
        <v>488</v>
      </c>
      <c r="E291" s="1">
        <v>2013</v>
      </c>
      <c r="G291" s="1">
        <v>0</v>
      </c>
      <c r="I291" s="11"/>
      <c r="W291">
        <f t="shared" si="22"/>
        <v>0</v>
      </c>
    </row>
    <row r="292" spans="1:23" x14ac:dyDescent="0.2">
      <c r="B292" s="11" t="s">
        <v>1496</v>
      </c>
      <c r="C292" s="41">
        <v>1</v>
      </c>
      <c r="D292" s="11" t="s">
        <v>1497</v>
      </c>
      <c r="E292" s="1">
        <v>1982</v>
      </c>
      <c r="F292" s="11" t="s">
        <v>1421</v>
      </c>
      <c r="G292" s="1">
        <v>0</v>
      </c>
      <c r="I292" s="11"/>
      <c r="L292" s="4"/>
      <c r="N292" s="4"/>
      <c r="W292">
        <f t="shared" si="22"/>
        <v>0</v>
      </c>
    </row>
    <row r="293" spans="1:23" x14ac:dyDescent="0.2">
      <c r="B293" s="11" t="s">
        <v>1496</v>
      </c>
      <c r="C293" s="41">
        <v>5</v>
      </c>
      <c r="D293" s="11" t="s">
        <v>1497</v>
      </c>
      <c r="E293" s="211">
        <v>1982</v>
      </c>
      <c r="F293" s="11" t="s">
        <v>1419</v>
      </c>
      <c r="G293" s="1">
        <v>0</v>
      </c>
      <c r="I293" s="11"/>
      <c r="L293" s="4"/>
      <c r="N293" s="4"/>
      <c r="W293">
        <f t="shared" si="22"/>
        <v>0</v>
      </c>
    </row>
    <row r="294" spans="1:23" x14ac:dyDescent="0.2">
      <c r="B294" s="11"/>
      <c r="C294" s="41">
        <v>10</v>
      </c>
      <c r="D294" s="11" t="s">
        <v>404</v>
      </c>
      <c r="E294" s="1">
        <v>1989</v>
      </c>
      <c r="G294" s="1">
        <v>1</v>
      </c>
      <c r="I294" s="11" t="s">
        <v>191</v>
      </c>
      <c r="J294" s="1">
        <v>1200</v>
      </c>
      <c r="L294" s="4" t="s">
        <v>1681</v>
      </c>
      <c r="N294" s="4" t="s">
        <v>1456</v>
      </c>
      <c r="W294">
        <f t="shared" si="22"/>
        <v>1200</v>
      </c>
    </row>
    <row r="295" spans="1:23" x14ac:dyDescent="0.2">
      <c r="A295" s="73">
        <v>43963</v>
      </c>
      <c r="B295" s="1" t="s">
        <v>1871</v>
      </c>
      <c r="C295" s="41">
        <v>20</v>
      </c>
      <c r="D295" s="1" t="s">
        <v>410</v>
      </c>
      <c r="E295" s="1">
        <v>1964</v>
      </c>
      <c r="F295" s="1" t="s">
        <v>1872</v>
      </c>
      <c r="G295" s="1">
        <v>1</v>
      </c>
      <c r="I295" s="1" t="s">
        <v>67</v>
      </c>
      <c r="J295" s="1">
        <v>1400</v>
      </c>
      <c r="L295" s="4" t="s">
        <v>1363</v>
      </c>
      <c r="M295" s="4"/>
      <c r="W295">
        <f t="shared" si="22"/>
        <v>1400</v>
      </c>
    </row>
    <row r="296" spans="1:23" x14ac:dyDescent="0.2">
      <c r="A296" s="73">
        <v>43835</v>
      </c>
      <c r="B296" s="11" t="s">
        <v>1498</v>
      </c>
      <c r="C296" s="41">
        <v>5</v>
      </c>
      <c r="D296" s="11" t="s">
        <v>1499</v>
      </c>
      <c r="E296" s="1">
        <v>1982</v>
      </c>
      <c r="F296" s="11" t="s">
        <v>1500</v>
      </c>
      <c r="G296" s="1">
        <v>1</v>
      </c>
      <c r="I296" s="11" t="s">
        <v>69</v>
      </c>
      <c r="J296" s="1">
        <v>3700</v>
      </c>
      <c r="L296" s="4" t="s">
        <v>1681</v>
      </c>
      <c r="N296" s="4" t="s">
        <v>1456</v>
      </c>
      <c r="W296">
        <f t="shared" si="22"/>
        <v>3700</v>
      </c>
    </row>
    <row r="297" spans="1:23" x14ac:dyDescent="0.2">
      <c r="B297" s="11" t="s">
        <v>401</v>
      </c>
      <c r="C297" s="41">
        <v>50</v>
      </c>
      <c r="D297" s="11" t="s">
        <v>382</v>
      </c>
      <c r="E297" s="1">
        <v>1979</v>
      </c>
      <c r="F297" s="1" t="s">
        <v>1570</v>
      </c>
      <c r="G297" s="1">
        <v>0</v>
      </c>
      <c r="L297" s="4"/>
      <c r="W297">
        <f t="shared" si="22"/>
        <v>0</v>
      </c>
    </row>
    <row r="298" spans="1:23" x14ac:dyDescent="0.2">
      <c r="B298" s="1" t="s">
        <v>1873</v>
      </c>
      <c r="C298" s="41" t="s">
        <v>1874</v>
      </c>
      <c r="D298" s="11" t="s">
        <v>369</v>
      </c>
      <c r="E298" s="1" t="s">
        <v>533</v>
      </c>
      <c r="F298" s="1" t="s">
        <v>1869</v>
      </c>
      <c r="G298" s="1">
        <v>0</v>
      </c>
      <c r="L298" s="4"/>
      <c r="W298">
        <f t="shared" si="22"/>
        <v>0</v>
      </c>
    </row>
    <row r="299" spans="1:23" x14ac:dyDescent="0.2">
      <c r="B299" s="1" t="s">
        <v>405</v>
      </c>
      <c r="C299" s="41">
        <v>1</v>
      </c>
      <c r="D299" s="1" t="s">
        <v>383</v>
      </c>
      <c r="E299" s="1">
        <v>1966</v>
      </c>
      <c r="G299" s="1">
        <v>0</v>
      </c>
      <c r="I299" s="11"/>
      <c r="L299" s="4"/>
      <c r="N299" s="4"/>
      <c r="W299">
        <f t="shared" si="22"/>
        <v>0</v>
      </c>
    </row>
    <row r="300" spans="1:23" x14ac:dyDescent="0.2">
      <c r="A300" s="73">
        <v>43835</v>
      </c>
      <c r="B300" s="11" t="s">
        <v>1494</v>
      </c>
      <c r="C300" s="41">
        <v>10</v>
      </c>
      <c r="D300" s="11" t="s">
        <v>1495</v>
      </c>
      <c r="E300" s="1">
        <v>1992</v>
      </c>
      <c r="F300" s="11" t="s">
        <v>967</v>
      </c>
      <c r="G300" s="1">
        <v>1</v>
      </c>
      <c r="I300" s="11" t="s">
        <v>1433</v>
      </c>
      <c r="J300" s="1">
        <v>300</v>
      </c>
      <c r="L300" s="4"/>
      <c r="N300" s="4" t="s">
        <v>1456</v>
      </c>
      <c r="W300">
        <f t="shared" si="22"/>
        <v>300</v>
      </c>
    </row>
    <row r="301" spans="1:23" x14ac:dyDescent="0.2">
      <c r="B301" s="1" t="s">
        <v>1060</v>
      </c>
      <c r="C301" s="41">
        <v>50</v>
      </c>
      <c r="D301" s="1" t="s">
        <v>1061</v>
      </c>
      <c r="E301" s="1">
        <v>1919</v>
      </c>
      <c r="F301" s="11" t="s">
        <v>1860</v>
      </c>
      <c r="G301" s="1">
        <v>0</v>
      </c>
      <c r="I301" s="11"/>
      <c r="L301" s="4"/>
      <c r="N301" s="4"/>
      <c r="W301">
        <f t="shared" si="22"/>
        <v>0</v>
      </c>
    </row>
    <row r="302" spans="1:23" x14ac:dyDescent="0.2">
      <c r="B302" s="11" t="s">
        <v>1060</v>
      </c>
      <c r="C302" s="41">
        <v>10</v>
      </c>
      <c r="D302" s="11" t="s">
        <v>1870</v>
      </c>
      <c r="E302" s="1">
        <v>1937</v>
      </c>
      <c r="F302" s="11"/>
      <c r="G302" s="1">
        <v>0</v>
      </c>
      <c r="I302" s="11"/>
      <c r="L302" s="4"/>
      <c r="N302" s="4"/>
      <c r="W302">
        <f t="shared" si="22"/>
        <v>0</v>
      </c>
    </row>
    <row r="303" spans="1:23" x14ac:dyDescent="0.2">
      <c r="A303" s="73">
        <v>44186</v>
      </c>
      <c r="B303" s="11" t="s">
        <v>402</v>
      </c>
      <c r="C303" s="41">
        <v>500</v>
      </c>
      <c r="D303" s="11" t="s">
        <v>384</v>
      </c>
      <c r="E303" s="225">
        <v>1942</v>
      </c>
      <c r="F303" s="11" t="s">
        <v>917</v>
      </c>
      <c r="G303" s="225">
        <v>1</v>
      </c>
      <c r="I303" s="11" t="s">
        <v>69</v>
      </c>
      <c r="J303" s="225">
        <v>9000</v>
      </c>
      <c r="K303" s="225"/>
      <c r="L303" s="4"/>
      <c r="N303" s="4" t="s">
        <v>1363</v>
      </c>
      <c r="O303" s="225"/>
      <c r="W303">
        <f t="shared" si="22"/>
        <v>9000</v>
      </c>
    </row>
    <row r="304" spans="1:23" x14ac:dyDescent="0.2">
      <c r="B304" s="35" t="s">
        <v>402</v>
      </c>
      <c r="C304" s="41">
        <v>50</v>
      </c>
      <c r="D304" s="1" t="s">
        <v>384</v>
      </c>
      <c r="E304" s="1">
        <v>1968</v>
      </c>
      <c r="G304" s="1">
        <v>0</v>
      </c>
      <c r="I304" s="24"/>
      <c r="L304" s="4"/>
      <c r="N304" s="4"/>
      <c r="W304">
        <f t="shared" si="22"/>
        <v>0</v>
      </c>
    </row>
    <row r="305" spans="1:29" x14ac:dyDescent="0.2">
      <c r="B305" s="35" t="s">
        <v>402</v>
      </c>
      <c r="C305" s="41">
        <v>100</v>
      </c>
      <c r="D305" s="11" t="s">
        <v>384</v>
      </c>
      <c r="E305" s="1">
        <v>1986</v>
      </c>
      <c r="G305" s="1">
        <v>0</v>
      </c>
      <c r="I305" s="11"/>
      <c r="L305" s="4"/>
      <c r="N305" s="4"/>
      <c r="W305">
        <f t="shared" si="22"/>
        <v>0</v>
      </c>
    </row>
    <row r="306" spans="1:29" x14ac:dyDescent="0.2">
      <c r="B306" s="35" t="s">
        <v>402</v>
      </c>
      <c r="C306" s="41">
        <v>5000</v>
      </c>
      <c r="D306" s="1" t="s">
        <v>384</v>
      </c>
      <c r="E306" s="1">
        <v>1985</v>
      </c>
      <c r="G306" s="1">
        <v>0</v>
      </c>
      <c r="I306" s="11"/>
      <c r="L306" s="4"/>
      <c r="N306" s="4"/>
      <c r="W306">
        <f t="shared" si="22"/>
        <v>0</v>
      </c>
    </row>
    <row r="307" spans="1:29" x14ac:dyDescent="0.2">
      <c r="A307" s="73" t="s">
        <v>135</v>
      </c>
      <c r="B307" s="1" t="s">
        <v>1857</v>
      </c>
      <c r="C307" s="41">
        <v>20</v>
      </c>
      <c r="D307" s="1" t="s">
        <v>369</v>
      </c>
      <c r="E307" s="1">
        <v>1942</v>
      </c>
      <c r="F307" s="1" t="s">
        <v>938</v>
      </c>
      <c r="G307" s="1">
        <v>0</v>
      </c>
      <c r="L307" s="4"/>
      <c r="N307" s="4"/>
      <c r="P307" s="4"/>
      <c r="R307" s="19" t="s">
        <v>1995</v>
      </c>
      <c r="W307">
        <f t="shared" si="22"/>
        <v>0</v>
      </c>
    </row>
    <row r="308" spans="1:29" x14ac:dyDescent="0.2">
      <c r="A308" s="73">
        <v>44273</v>
      </c>
      <c r="B308" s="11" t="s">
        <v>1857</v>
      </c>
      <c r="C308" s="41">
        <v>100</v>
      </c>
      <c r="D308" s="11" t="s">
        <v>369</v>
      </c>
      <c r="E308" s="458">
        <v>1940</v>
      </c>
      <c r="F308" s="11" t="s">
        <v>1984</v>
      </c>
      <c r="G308" s="458">
        <v>1</v>
      </c>
      <c r="H308" s="458"/>
      <c r="I308" s="11" t="s">
        <v>67</v>
      </c>
      <c r="J308" s="458">
        <v>2100</v>
      </c>
      <c r="K308" s="458"/>
      <c r="L308" s="4"/>
      <c r="M308" s="458"/>
      <c r="N308" s="4"/>
      <c r="O308" s="458"/>
      <c r="P308" s="4"/>
      <c r="R308" t="s">
        <v>1363</v>
      </c>
      <c r="W308">
        <f t="shared" si="22"/>
        <v>2100</v>
      </c>
      <c r="X308" s="458"/>
      <c r="Y308" s="458"/>
      <c r="Z308" s="458"/>
      <c r="AA308" s="458"/>
      <c r="AB308" s="458"/>
      <c r="AC308" s="458"/>
    </row>
    <row r="309" spans="1:29" x14ac:dyDescent="0.2">
      <c r="B309" s="11" t="s">
        <v>1857</v>
      </c>
      <c r="C309" s="41">
        <v>100</v>
      </c>
      <c r="D309" s="11" t="s">
        <v>369</v>
      </c>
      <c r="E309" s="458">
        <v>1940</v>
      </c>
      <c r="F309" s="11" t="s">
        <v>1985</v>
      </c>
      <c r="G309" s="458">
        <v>0</v>
      </c>
      <c r="H309" s="458"/>
      <c r="I309" s="11"/>
      <c r="J309" s="458"/>
      <c r="K309" s="458"/>
      <c r="L309" s="4"/>
      <c r="M309" s="458"/>
      <c r="N309" s="4"/>
      <c r="O309" s="458"/>
      <c r="P309" s="4"/>
      <c r="W309">
        <f t="shared" si="22"/>
        <v>0</v>
      </c>
      <c r="X309" s="458"/>
      <c r="Y309" s="458"/>
      <c r="Z309" s="458"/>
      <c r="AA309" s="458"/>
      <c r="AB309" s="458"/>
      <c r="AC309" s="458"/>
    </row>
    <row r="310" spans="1:29" x14ac:dyDescent="0.2">
      <c r="A310" s="73">
        <v>44117</v>
      </c>
      <c r="B310" s="1" t="s">
        <v>1571</v>
      </c>
      <c r="C310" s="41">
        <v>100</v>
      </c>
      <c r="D310" s="1" t="s">
        <v>1572</v>
      </c>
      <c r="E310" s="1">
        <v>1978</v>
      </c>
      <c r="G310" s="1">
        <v>1</v>
      </c>
      <c r="I310" s="1" t="s">
        <v>67</v>
      </c>
      <c r="J310" s="1">
        <v>250</v>
      </c>
      <c r="L310" s="4"/>
      <c r="N310" s="4" t="s">
        <v>1456</v>
      </c>
      <c r="W310">
        <f t="shared" si="22"/>
        <v>250</v>
      </c>
    </row>
    <row r="311" spans="1:29" x14ac:dyDescent="0.2">
      <c r="A311" s="73">
        <v>44117</v>
      </c>
      <c r="B311" s="1" t="s">
        <v>1562</v>
      </c>
      <c r="C311" s="41">
        <v>1</v>
      </c>
      <c r="D311" s="1" t="s">
        <v>756</v>
      </c>
      <c r="E311" s="1">
        <v>1992</v>
      </c>
      <c r="G311" s="1">
        <v>1</v>
      </c>
      <c r="I311" s="1" t="s">
        <v>62</v>
      </c>
      <c r="J311" s="1">
        <v>1650</v>
      </c>
      <c r="L311" s="4" t="s">
        <v>1681</v>
      </c>
      <c r="N311" s="4" t="s">
        <v>1456</v>
      </c>
      <c r="W311">
        <f t="shared" si="22"/>
        <v>1650</v>
      </c>
    </row>
    <row r="312" spans="1:29" x14ac:dyDescent="0.2">
      <c r="B312" s="1" t="s">
        <v>1563</v>
      </c>
      <c r="C312" s="41">
        <v>25</v>
      </c>
      <c r="D312" s="1" t="s">
        <v>1564</v>
      </c>
      <c r="E312" s="1">
        <v>1991</v>
      </c>
      <c r="F312" s="1" t="s">
        <v>1565</v>
      </c>
      <c r="G312" s="1">
        <v>0</v>
      </c>
      <c r="L312" s="4"/>
      <c r="N312" s="4"/>
      <c r="W312">
        <f t="shared" si="22"/>
        <v>0</v>
      </c>
    </row>
    <row r="313" spans="1:29" x14ac:dyDescent="0.2">
      <c r="B313" s="1" t="s">
        <v>1563</v>
      </c>
      <c r="C313" s="41" t="s">
        <v>1566</v>
      </c>
      <c r="D313" s="1" t="s">
        <v>533</v>
      </c>
      <c r="E313" s="1" t="s">
        <v>533</v>
      </c>
      <c r="F313" s="1" t="s">
        <v>1567</v>
      </c>
      <c r="G313" s="1">
        <v>0</v>
      </c>
      <c r="L313" s="4"/>
      <c r="N313" s="4"/>
      <c r="W313">
        <f t="shared" ref="W313:W323" si="32">G313*J313</f>
        <v>0</v>
      </c>
    </row>
    <row r="314" spans="1:29" x14ac:dyDescent="0.2">
      <c r="B314" s="1" t="s">
        <v>1568</v>
      </c>
      <c r="C314" s="41">
        <v>1000</v>
      </c>
      <c r="D314" s="1" t="s">
        <v>1569</v>
      </c>
      <c r="E314" s="1" t="s">
        <v>533</v>
      </c>
      <c r="F314" s="1" t="s">
        <v>1570</v>
      </c>
      <c r="G314" s="1">
        <v>0</v>
      </c>
      <c r="L314" s="4"/>
      <c r="N314" s="4"/>
      <c r="W314">
        <f t="shared" si="32"/>
        <v>0</v>
      </c>
    </row>
    <row r="315" spans="1:29" x14ac:dyDescent="0.2">
      <c r="A315" s="215">
        <v>44117</v>
      </c>
      <c r="B315" s="1" t="s">
        <v>355</v>
      </c>
      <c r="C315" s="41" t="s">
        <v>1126</v>
      </c>
      <c r="D315" s="1" t="s">
        <v>362</v>
      </c>
      <c r="E315" s="1">
        <v>1980</v>
      </c>
      <c r="F315" s="1" t="s">
        <v>1127</v>
      </c>
      <c r="G315" s="1">
        <v>1</v>
      </c>
      <c r="I315" s="1" t="s">
        <v>1780</v>
      </c>
      <c r="J315" s="1">
        <v>550</v>
      </c>
      <c r="L315" s="4"/>
      <c r="W315">
        <f t="shared" si="32"/>
        <v>550</v>
      </c>
    </row>
    <row r="316" spans="1:29" x14ac:dyDescent="0.2">
      <c r="B316" s="1" t="s">
        <v>1128</v>
      </c>
      <c r="C316" s="41">
        <v>20</v>
      </c>
      <c r="D316" s="1" t="s">
        <v>1129</v>
      </c>
      <c r="E316" s="1">
        <v>1992</v>
      </c>
      <c r="F316" s="11" t="s">
        <v>1501</v>
      </c>
      <c r="G316" s="1">
        <v>0</v>
      </c>
      <c r="L316" s="4"/>
      <c r="N316" s="4"/>
      <c r="W316">
        <f t="shared" si="32"/>
        <v>0</v>
      </c>
    </row>
    <row r="317" spans="1:29" x14ac:dyDescent="0.2">
      <c r="B317" s="1" t="s">
        <v>1130</v>
      </c>
      <c r="C317" s="41">
        <v>20</v>
      </c>
      <c r="D317" s="1" t="s">
        <v>1061</v>
      </c>
      <c r="E317" s="1">
        <v>2000</v>
      </c>
      <c r="G317" s="1">
        <v>0</v>
      </c>
      <c r="L317" s="4"/>
      <c r="N317" s="4"/>
      <c r="W317">
        <f t="shared" si="32"/>
        <v>0</v>
      </c>
    </row>
    <row r="318" spans="1:29" x14ac:dyDescent="0.2">
      <c r="B318" s="1" t="s">
        <v>1130</v>
      </c>
      <c r="C318" s="41">
        <v>50</v>
      </c>
      <c r="D318" s="1" t="s">
        <v>1061</v>
      </c>
      <c r="E318" s="1">
        <v>2000</v>
      </c>
      <c r="G318" s="1">
        <v>0</v>
      </c>
      <c r="L318" s="4"/>
      <c r="N318" s="4"/>
      <c r="W318">
        <f t="shared" si="32"/>
        <v>0</v>
      </c>
    </row>
    <row r="319" spans="1:29" x14ac:dyDescent="0.2">
      <c r="B319" s="1" t="s">
        <v>510</v>
      </c>
      <c r="C319" s="41">
        <v>3</v>
      </c>
      <c r="D319" s="1" t="s">
        <v>1448</v>
      </c>
      <c r="E319" s="1">
        <v>2019</v>
      </c>
      <c r="F319" s="1" t="s">
        <v>1449</v>
      </c>
      <c r="G319" s="191">
        <v>0</v>
      </c>
      <c r="W319">
        <f t="shared" si="32"/>
        <v>0</v>
      </c>
    </row>
    <row r="320" spans="1:29" x14ac:dyDescent="0.2">
      <c r="B320" s="1" t="s">
        <v>510</v>
      </c>
      <c r="C320" s="41">
        <v>4</v>
      </c>
      <c r="D320" s="191" t="s">
        <v>1448</v>
      </c>
      <c r="E320" s="1">
        <v>2019</v>
      </c>
      <c r="F320" s="1" t="s">
        <v>1449</v>
      </c>
      <c r="G320" s="191">
        <v>0</v>
      </c>
      <c r="W320">
        <f t="shared" si="32"/>
        <v>0</v>
      </c>
    </row>
    <row r="321" spans="1:23" x14ac:dyDescent="0.2">
      <c r="B321" s="11" t="s">
        <v>1491</v>
      </c>
      <c r="C321" s="47" t="s">
        <v>1492</v>
      </c>
      <c r="D321" s="11" t="s">
        <v>1490</v>
      </c>
      <c r="E321" s="1">
        <v>2019</v>
      </c>
      <c r="F321" s="11" t="s">
        <v>1489</v>
      </c>
      <c r="G321" s="1">
        <v>0</v>
      </c>
      <c r="I321" s="11"/>
      <c r="W321">
        <f t="shared" si="32"/>
        <v>0</v>
      </c>
    </row>
    <row r="322" spans="1:23" x14ac:dyDescent="0.2">
      <c r="B322" s="11" t="s">
        <v>355</v>
      </c>
      <c r="D322" s="11" t="s">
        <v>1688</v>
      </c>
      <c r="E322" s="1">
        <v>1973</v>
      </c>
      <c r="F322" s="11" t="s">
        <v>1689</v>
      </c>
      <c r="G322" s="1">
        <v>0</v>
      </c>
      <c r="I322" s="11"/>
      <c r="W322">
        <f t="shared" si="32"/>
        <v>0</v>
      </c>
    </row>
    <row r="323" spans="1:23" x14ac:dyDescent="0.2">
      <c r="A323" s="73">
        <v>44117</v>
      </c>
      <c r="B323" s="11" t="s">
        <v>355</v>
      </c>
      <c r="D323" s="11" t="s">
        <v>1688</v>
      </c>
      <c r="E323" s="1">
        <v>1985</v>
      </c>
      <c r="F323" s="11" t="s">
        <v>1694</v>
      </c>
      <c r="G323" s="1">
        <v>1</v>
      </c>
      <c r="I323" s="11" t="s">
        <v>67</v>
      </c>
      <c r="J323" s="1">
        <v>950</v>
      </c>
      <c r="W323">
        <f t="shared" si="32"/>
        <v>950</v>
      </c>
    </row>
    <row r="324" spans="1:23" x14ac:dyDescent="0.2">
      <c r="B324" s="11"/>
      <c r="D324" s="11"/>
      <c r="F324" s="10"/>
      <c r="I324" s="11"/>
    </row>
    <row r="325" spans="1:23" x14ac:dyDescent="0.2">
      <c r="B325" s="11"/>
      <c r="D325" s="11"/>
      <c r="F325" s="11"/>
      <c r="I325" s="11"/>
    </row>
    <row r="326" spans="1:23" x14ac:dyDescent="0.2">
      <c r="B326" s="11"/>
      <c r="D326" s="11"/>
      <c r="F326" s="11"/>
      <c r="I326" s="11"/>
    </row>
    <row r="329" spans="1:23" x14ac:dyDescent="0.2">
      <c r="A329" s="73" t="s">
        <v>1854</v>
      </c>
    </row>
    <row r="330" spans="1:23" x14ac:dyDescent="0.2">
      <c r="A330" s="73" t="s">
        <v>2075</v>
      </c>
    </row>
    <row r="333" spans="1:23" ht="16.5" x14ac:dyDescent="0.25">
      <c r="W333" s="148">
        <f>SUM(W1:W332)</f>
        <v>1072500</v>
      </c>
    </row>
  </sheetData>
  <autoFilter ref="A1:P327" xr:uid="{00000000-0009-0000-0000-000005000000}">
    <sortState xmlns:xlrd2="http://schemas.microsoft.com/office/spreadsheetml/2017/richdata2" ref="A2:P131">
      <sortCondition ref="E2:E131"/>
    </sortState>
  </autoFilter>
  <sortState xmlns:xlrd2="http://schemas.microsoft.com/office/spreadsheetml/2017/richdata2" ref="A2:W217">
    <sortCondition ref="B2:B217"/>
  </sortState>
  <mergeCells count="1">
    <mergeCell ref="X1:AB1"/>
  </mergeCells>
  <phoneticPr fontId="20" type="noConversion"/>
  <conditionalFormatting sqref="O23">
    <cfRule type="top10" priority="66" rank="10"/>
  </conditionalFormatting>
  <conditionalFormatting sqref="G328:G1048576 G1:G326">
    <cfRule type="dataBar" priority="6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{AADC101A-1351-4323-AB3A-F78E9511C2F1}</x14:id>
        </ext>
      </extLst>
    </cfRule>
    <cfRule type="cellIs" dxfId="20" priority="686" stopIfTrue="1" operator="greaterThan">
      <formula>0</formula>
    </cfRule>
    <cfRule type="cellIs" dxfId="19" priority="687" stopIfTrue="1" operator="greaterThan">
      <formula>0</formula>
    </cfRule>
    <cfRule type="cellIs" dxfId="18" priority="688" stopIfTrue="1" operator="greaterThan">
      <formula>0</formula>
    </cfRule>
    <cfRule type="cellIs" dxfId="17" priority="689" stopIfTrue="1" operator="greaterThan">
      <formula>0</formula>
    </cfRule>
  </conditionalFormatting>
  <conditionalFormatting sqref="A328:A1048576 A1:A326">
    <cfRule type="top10" dxfId="16" priority="2" bottom="1" rank="10"/>
  </conditionalFormatting>
  <conditionalFormatting sqref="H328:H1048576 H1:H3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DC101A-1351-4323-AB3A-F78E9511C2F1}">
            <x14:dataBar minLength="0" maxLength="100" negativeBarColorSameAsPositive="1" axisPosition="none">
              <x14:cfvo type="min"/>
              <x14:cfvo type="max"/>
            </x14:dataBar>
          </x14:cfRule>
          <xm:sqref>G328:G1048576 G1:G326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95"/>
  <sheetViews>
    <sheetView workbookViewId="0">
      <selection activeCell="J15" sqref="J15"/>
    </sheetView>
  </sheetViews>
  <sheetFormatPr defaultRowHeight="12.75" x14ac:dyDescent="0.2"/>
  <cols>
    <col min="1" max="1" width="13.5703125" style="4" customWidth="1"/>
    <col min="2" max="14" width="9.140625" style="193"/>
    <col min="15" max="16" width="9.140625" style="194"/>
    <col min="17" max="18" width="9.140625" style="253"/>
    <col min="35" max="40" width="9.140625" style="229"/>
    <col min="61" max="61" width="9.140625" style="318"/>
  </cols>
  <sheetData>
    <row r="1" spans="1:64" s="44" customFormat="1" x14ac:dyDescent="0.2">
      <c r="A1" s="46" t="s">
        <v>1454</v>
      </c>
      <c r="B1" s="14" t="s">
        <v>354</v>
      </c>
      <c r="C1" s="45" t="s">
        <v>356</v>
      </c>
      <c r="D1" s="14" t="s">
        <v>357</v>
      </c>
      <c r="E1" s="14" t="s">
        <v>329</v>
      </c>
      <c r="F1" s="14" t="s">
        <v>359</v>
      </c>
      <c r="G1" s="14" t="s">
        <v>361</v>
      </c>
      <c r="H1" s="14" t="s">
        <v>358</v>
      </c>
      <c r="I1" s="14" t="s">
        <v>393</v>
      </c>
      <c r="J1" s="14" t="s">
        <v>67</v>
      </c>
      <c r="K1" s="14" t="s">
        <v>62</v>
      </c>
      <c r="L1" s="14" t="s">
        <v>69</v>
      </c>
      <c r="M1" s="14" t="s">
        <v>65</v>
      </c>
      <c r="N1" s="14" t="s">
        <v>64</v>
      </c>
      <c r="O1" s="14" t="s">
        <v>1578</v>
      </c>
      <c r="P1" s="14" t="s">
        <v>1580</v>
      </c>
      <c r="Q1" s="14" t="s">
        <v>62</v>
      </c>
      <c r="R1" s="14" t="s">
        <v>69</v>
      </c>
      <c r="S1" s="14" t="s">
        <v>64</v>
      </c>
      <c r="T1" s="44" t="s">
        <v>1455</v>
      </c>
      <c r="X1" s="204">
        <f>SUM(Z2:Z5027)</f>
        <v>86660</v>
      </c>
      <c r="Z1" s="14" t="s">
        <v>945</v>
      </c>
      <c r="AC1" s="44" t="s">
        <v>1459</v>
      </c>
      <c r="AI1" s="14"/>
      <c r="AJ1" s="14" t="s">
        <v>67</v>
      </c>
      <c r="AK1" s="14" t="s">
        <v>62</v>
      </c>
      <c r="AL1" s="14" t="s">
        <v>69</v>
      </c>
      <c r="AM1" s="14" t="s">
        <v>65</v>
      </c>
      <c r="AN1" s="14" t="s">
        <v>64</v>
      </c>
      <c r="AW1" s="319" t="s">
        <v>1798</v>
      </c>
      <c r="AX1" s="44" t="s">
        <v>1792</v>
      </c>
      <c r="AZ1" s="14" t="s">
        <v>354</v>
      </c>
      <c r="BA1" s="45" t="s">
        <v>356</v>
      </c>
      <c r="BB1" s="14" t="s">
        <v>357</v>
      </c>
      <c r="BC1" s="14" t="s">
        <v>329</v>
      </c>
      <c r="BD1" s="14" t="s">
        <v>359</v>
      </c>
      <c r="BE1" s="14" t="s">
        <v>361</v>
      </c>
      <c r="BF1" s="14" t="s">
        <v>358</v>
      </c>
      <c r="BG1" s="14" t="s">
        <v>393</v>
      </c>
      <c r="BH1" s="14" t="s">
        <v>67</v>
      </c>
      <c r="BI1" s="14" t="s">
        <v>62</v>
      </c>
      <c r="BJ1" s="14" t="s">
        <v>69</v>
      </c>
      <c r="BK1" s="14" t="s">
        <v>65</v>
      </c>
      <c r="BL1" s="14" t="s">
        <v>64</v>
      </c>
    </row>
    <row r="2" spans="1:64" s="149" customFormat="1" ht="16.5" x14ac:dyDescent="0.25">
      <c r="A2" s="215"/>
      <c r="B2" s="35" t="s">
        <v>1453</v>
      </c>
      <c r="C2" s="216" t="s">
        <v>1513</v>
      </c>
      <c r="D2" s="35" t="s">
        <v>1514</v>
      </c>
      <c r="E2" s="35" t="s">
        <v>533</v>
      </c>
      <c r="F2" s="35" t="s">
        <v>965</v>
      </c>
      <c r="G2" s="213">
        <v>0</v>
      </c>
      <c r="H2" s="35"/>
      <c r="I2" s="35"/>
      <c r="J2" s="35"/>
      <c r="K2" s="35"/>
      <c r="L2" s="35"/>
      <c r="M2" s="35"/>
      <c r="N2" s="35"/>
      <c r="O2" s="35"/>
      <c r="P2" s="35"/>
      <c r="Q2" s="638" t="s">
        <v>1634</v>
      </c>
      <c r="R2" s="638"/>
      <c r="S2" s="638"/>
      <c r="T2" s="217"/>
      <c r="X2" s="82"/>
      <c r="Z2" s="255">
        <f>SUM(Z4:Z1012)</f>
        <v>43330</v>
      </c>
      <c r="AI2" s="35">
        <v>40</v>
      </c>
      <c r="AJ2" s="35"/>
      <c r="AK2" s="35">
        <v>10</v>
      </c>
      <c r="AL2" s="35">
        <v>15</v>
      </c>
      <c r="AM2" s="35"/>
      <c r="AN2" s="35"/>
      <c r="AP2" s="149" t="s">
        <v>1579</v>
      </c>
      <c r="AX2" s="149" t="s">
        <v>1795</v>
      </c>
      <c r="AZ2" s="317" t="s">
        <v>1793</v>
      </c>
      <c r="BA2" s="317">
        <v>1</v>
      </c>
      <c r="BB2" s="149" t="s">
        <v>1796</v>
      </c>
      <c r="BC2" s="317">
        <v>1974</v>
      </c>
      <c r="BI2" s="317">
        <v>5</v>
      </c>
    </row>
    <row r="3" spans="1:64" s="149" customFormat="1" ht="16.5" x14ac:dyDescent="0.25">
      <c r="A3" s="215"/>
      <c r="B3" s="257" t="s">
        <v>1453</v>
      </c>
      <c r="C3" s="216" t="s">
        <v>1639</v>
      </c>
      <c r="D3" s="257" t="s">
        <v>371</v>
      </c>
      <c r="E3" s="257">
        <v>1930</v>
      </c>
      <c r="F3" s="257"/>
      <c r="G3" s="258">
        <v>1</v>
      </c>
      <c r="H3" s="257" t="s">
        <v>62</v>
      </c>
      <c r="I3" s="257">
        <v>4800</v>
      </c>
      <c r="J3" s="257"/>
      <c r="K3" s="257"/>
      <c r="L3" s="257"/>
      <c r="M3" s="257"/>
      <c r="N3" s="257"/>
      <c r="O3" s="257"/>
      <c r="P3" s="257"/>
      <c r="Q3" s="257">
        <v>3000</v>
      </c>
      <c r="R3" s="257"/>
      <c r="S3" s="257"/>
      <c r="T3" s="217"/>
      <c r="X3" s="82"/>
      <c r="Z3" s="255"/>
      <c r="AI3" s="257"/>
      <c r="AJ3" s="257"/>
      <c r="AK3" s="257"/>
      <c r="AL3" s="257"/>
      <c r="AM3" s="257"/>
      <c r="AN3" s="257"/>
      <c r="AX3" s="149" t="s">
        <v>1795</v>
      </c>
      <c r="AZ3" s="317" t="s">
        <v>1793</v>
      </c>
      <c r="BA3" s="317">
        <v>2</v>
      </c>
      <c r="BB3" s="149" t="s">
        <v>1797</v>
      </c>
      <c r="BC3" s="317">
        <v>1962</v>
      </c>
      <c r="BI3" s="317">
        <v>1</v>
      </c>
    </row>
    <row r="4" spans="1:64" x14ac:dyDescent="0.2">
      <c r="A4" s="27">
        <v>44075</v>
      </c>
      <c r="B4" s="193" t="s">
        <v>1453</v>
      </c>
      <c r="C4" s="193">
        <v>2</v>
      </c>
      <c r="D4" s="193" t="s">
        <v>375</v>
      </c>
      <c r="E4" s="193">
        <v>1946</v>
      </c>
      <c r="G4" s="213">
        <v>4</v>
      </c>
      <c r="H4" s="193" t="s">
        <v>1121</v>
      </c>
      <c r="I4" s="193">
        <v>500</v>
      </c>
      <c r="J4" s="4" t="s">
        <v>1458</v>
      </c>
      <c r="O4" s="194">
        <v>44</v>
      </c>
      <c r="T4" t="s">
        <v>1456</v>
      </c>
      <c r="Z4" s="193">
        <f t="shared" ref="Z4:Z95" si="0">G4*I4</f>
        <v>2000</v>
      </c>
      <c r="AC4" t="s">
        <v>1460</v>
      </c>
      <c r="AE4" t="s">
        <v>1461</v>
      </c>
      <c r="AI4" s="229">
        <v>30</v>
      </c>
      <c r="AK4" s="229">
        <v>7.5</v>
      </c>
      <c r="AL4" s="229">
        <v>10</v>
      </c>
      <c r="AM4" s="229">
        <v>80</v>
      </c>
      <c r="AX4" s="149" t="s">
        <v>1794</v>
      </c>
      <c r="AZ4" s="317" t="s">
        <v>585</v>
      </c>
      <c r="BA4" s="318">
        <v>5</v>
      </c>
      <c r="BB4" s="19" t="s">
        <v>1080</v>
      </c>
      <c r="BC4" s="318">
        <v>1989</v>
      </c>
      <c r="BI4" s="318">
        <v>1</v>
      </c>
    </row>
    <row r="5" spans="1:64" x14ac:dyDescent="0.2">
      <c r="A5" s="27">
        <v>44075</v>
      </c>
      <c r="B5" s="193" t="s">
        <v>1453</v>
      </c>
      <c r="C5" s="193">
        <v>2</v>
      </c>
      <c r="D5" s="193" t="s">
        <v>375</v>
      </c>
      <c r="E5" s="193">
        <v>1947</v>
      </c>
      <c r="G5" s="193">
        <v>4</v>
      </c>
      <c r="H5" s="193" t="s">
        <v>1121</v>
      </c>
      <c r="I5" s="193">
        <v>500</v>
      </c>
      <c r="O5" s="194">
        <v>44</v>
      </c>
      <c r="T5" t="s">
        <v>1456</v>
      </c>
      <c r="Z5" s="193">
        <f t="shared" si="0"/>
        <v>2000</v>
      </c>
      <c r="AI5" s="229">
        <v>20</v>
      </c>
      <c r="AK5" s="229">
        <v>5</v>
      </c>
      <c r="AL5" s="229">
        <v>15</v>
      </c>
      <c r="AX5" s="149" t="s">
        <v>1800</v>
      </c>
      <c r="AZ5" s="317"/>
    </row>
    <row r="6" spans="1:64" x14ac:dyDescent="0.2">
      <c r="A6" s="27">
        <v>44075</v>
      </c>
      <c r="B6" s="11" t="s">
        <v>1453</v>
      </c>
      <c r="C6" s="202">
        <v>5</v>
      </c>
      <c r="D6" s="11" t="s">
        <v>375</v>
      </c>
      <c r="E6" s="202">
        <v>1960</v>
      </c>
      <c r="F6" s="202"/>
      <c r="G6" s="202">
        <v>40</v>
      </c>
      <c r="H6" s="11" t="s">
        <v>1465</v>
      </c>
      <c r="I6" s="202">
        <v>100</v>
      </c>
      <c r="J6" s="202"/>
      <c r="K6" s="202"/>
      <c r="L6" s="202"/>
      <c r="M6" s="202"/>
      <c r="N6" s="202"/>
      <c r="O6" s="202">
        <v>20</v>
      </c>
      <c r="P6" s="202"/>
      <c r="T6" t="s">
        <v>1456</v>
      </c>
      <c r="Z6" s="202">
        <f t="shared" si="0"/>
        <v>4000</v>
      </c>
      <c r="AI6" s="229">
        <v>10</v>
      </c>
      <c r="AK6" s="229">
        <v>7.5</v>
      </c>
      <c r="AL6" s="229">
        <v>12.5</v>
      </c>
      <c r="AX6" s="149" t="s">
        <v>1801</v>
      </c>
      <c r="AZ6" s="317"/>
    </row>
    <row r="7" spans="1:64" x14ac:dyDescent="0.2">
      <c r="A7" s="27">
        <v>44075</v>
      </c>
      <c r="B7" s="193" t="s">
        <v>1453</v>
      </c>
      <c r="C7" s="193">
        <v>5</v>
      </c>
      <c r="D7" s="193" t="s">
        <v>375</v>
      </c>
      <c r="E7" s="193">
        <v>1961</v>
      </c>
      <c r="G7" s="193">
        <v>41</v>
      </c>
      <c r="H7" s="193" t="s">
        <v>1121</v>
      </c>
      <c r="I7" s="193">
        <v>100</v>
      </c>
      <c r="O7" s="194">
        <v>20</v>
      </c>
      <c r="T7" t="s">
        <v>1456</v>
      </c>
      <c r="Z7" s="193">
        <f t="shared" si="0"/>
        <v>4100</v>
      </c>
      <c r="AC7" t="s">
        <v>1462</v>
      </c>
      <c r="AE7" t="s">
        <v>1463</v>
      </c>
      <c r="AI7" s="229">
        <v>5</v>
      </c>
      <c r="AK7" s="229">
        <v>10</v>
      </c>
      <c r="AL7" s="229">
        <v>10</v>
      </c>
      <c r="AX7" s="149" t="s">
        <v>1802</v>
      </c>
      <c r="AZ7" s="317"/>
    </row>
    <row r="8" spans="1:64" x14ac:dyDescent="0.2">
      <c r="A8" s="27">
        <v>43663</v>
      </c>
      <c r="B8" s="205" t="s">
        <v>1453</v>
      </c>
      <c r="C8" s="205">
        <v>10</v>
      </c>
      <c r="D8" s="205" t="s">
        <v>375</v>
      </c>
      <c r="E8" s="205">
        <v>1978</v>
      </c>
      <c r="F8" s="205"/>
      <c r="G8" s="205">
        <v>1</v>
      </c>
      <c r="H8" s="11" t="s">
        <v>62</v>
      </c>
      <c r="I8" s="205">
        <v>30</v>
      </c>
      <c r="J8" s="205"/>
      <c r="K8" s="205"/>
      <c r="L8" s="205"/>
      <c r="M8" s="205"/>
      <c r="N8" s="205"/>
      <c r="O8" s="205">
        <v>5</v>
      </c>
      <c r="P8" s="205"/>
      <c r="T8" t="s">
        <v>1456</v>
      </c>
      <c r="Z8" s="205">
        <f t="shared" si="0"/>
        <v>30</v>
      </c>
      <c r="AI8" s="229">
        <v>1</v>
      </c>
      <c r="AJ8" s="229">
        <v>10</v>
      </c>
      <c r="AK8" s="229">
        <v>20</v>
      </c>
      <c r="AL8" s="229">
        <v>30</v>
      </c>
      <c r="AX8" s="149" t="s">
        <v>1787</v>
      </c>
    </row>
    <row r="9" spans="1:64" x14ac:dyDescent="0.2">
      <c r="A9" s="27">
        <v>43657</v>
      </c>
      <c r="B9" s="205" t="s">
        <v>1453</v>
      </c>
      <c r="C9" s="205">
        <v>10</v>
      </c>
      <c r="D9" s="205" t="s">
        <v>375</v>
      </c>
      <c r="E9" s="205">
        <v>1980</v>
      </c>
      <c r="F9" s="205"/>
      <c r="G9" s="205">
        <v>1</v>
      </c>
      <c r="H9" s="11" t="s">
        <v>62</v>
      </c>
      <c r="I9" s="205">
        <v>30</v>
      </c>
      <c r="J9" s="205"/>
      <c r="K9" s="205"/>
      <c r="L9" s="205"/>
      <c r="M9" s="205"/>
      <c r="N9" s="205"/>
      <c r="O9" s="205">
        <v>5</v>
      </c>
      <c r="P9" s="205"/>
      <c r="T9" t="s">
        <v>1456</v>
      </c>
      <c r="Z9" s="205">
        <f t="shared" si="0"/>
        <v>30</v>
      </c>
      <c r="AX9" s="149" t="s">
        <v>1803</v>
      </c>
    </row>
    <row r="10" spans="1:64" x14ac:dyDescent="0.2">
      <c r="A10" s="27">
        <v>43663</v>
      </c>
      <c r="B10" s="193" t="s">
        <v>1453</v>
      </c>
      <c r="C10" s="193">
        <v>10</v>
      </c>
      <c r="D10" s="193" t="s">
        <v>375</v>
      </c>
      <c r="E10" s="193">
        <v>1982</v>
      </c>
      <c r="G10" s="193">
        <v>1</v>
      </c>
      <c r="H10" s="11" t="s">
        <v>62</v>
      </c>
      <c r="I10" s="193">
        <v>30</v>
      </c>
      <c r="O10" s="194">
        <v>5</v>
      </c>
      <c r="T10" t="s">
        <v>1456</v>
      </c>
      <c r="Z10" s="205">
        <f t="shared" si="0"/>
        <v>30</v>
      </c>
      <c r="AX10" s="149" t="s">
        <v>1804</v>
      </c>
    </row>
    <row r="11" spans="1:64" x14ac:dyDescent="0.2">
      <c r="A11" s="27"/>
      <c r="B11" s="11" t="s">
        <v>1453</v>
      </c>
      <c r="C11" s="276">
        <v>10</v>
      </c>
      <c r="D11" s="11" t="s">
        <v>375</v>
      </c>
      <c r="E11" s="276">
        <v>1986</v>
      </c>
      <c r="F11" s="276"/>
      <c r="G11" s="276">
        <v>1</v>
      </c>
      <c r="H11" s="11" t="s">
        <v>62</v>
      </c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Z11" s="276">
        <f t="shared" si="0"/>
        <v>0</v>
      </c>
      <c r="AI11" s="276"/>
      <c r="AJ11" s="276"/>
      <c r="AK11" s="276"/>
      <c r="AL11" s="276"/>
      <c r="AM11" s="276"/>
      <c r="AN11" s="276"/>
    </row>
    <row r="12" spans="1:64" x14ac:dyDescent="0.2">
      <c r="A12" s="27">
        <v>43703</v>
      </c>
      <c r="B12" s="235" t="s">
        <v>1453</v>
      </c>
      <c r="C12" s="235">
        <v>20</v>
      </c>
      <c r="D12" s="235" t="s">
        <v>375</v>
      </c>
      <c r="E12" s="235">
        <v>1941</v>
      </c>
      <c r="F12" s="235"/>
      <c r="G12" s="235">
        <v>1</v>
      </c>
      <c r="H12" s="11" t="s">
        <v>62</v>
      </c>
      <c r="I12" s="235">
        <v>300</v>
      </c>
      <c r="J12" s="235"/>
      <c r="K12" s="235"/>
      <c r="L12" s="235"/>
      <c r="M12" s="235"/>
      <c r="N12" s="235"/>
      <c r="O12" s="235"/>
      <c r="P12" s="235"/>
      <c r="T12" t="s">
        <v>1456</v>
      </c>
      <c r="Z12" s="235">
        <f t="shared" si="0"/>
        <v>300</v>
      </c>
      <c r="AI12" s="235"/>
      <c r="AJ12" s="235"/>
      <c r="AK12" s="235"/>
      <c r="AL12" s="235"/>
      <c r="AM12" s="235"/>
      <c r="AN12" s="235"/>
    </row>
    <row r="13" spans="1:64" x14ac:dyDescent="0.2">
      <c r="A13" s="27"/>
      <c r="B13" s="194" t="s">
        <v>1453</v>
      </c>
      <c r="C13" s="194">
        <v>20</v>
      </c>
      <c r="D13" s="194" t="s">
        <v>375</v>
      </c>
      <c r="E13" s="194">
        <v>1946</v>
      </c>
      <c r="F13" s="194"/>
      <c r="G13" s="194">
        <v>0</v>
      </c>
      <c r="H13" s="194"/>
      <c r="I13" s="194"/>
      <c r="J13" s="194"/>
      <c r="K13" s="194"/>
      <c r="L13" s="194"/>
      <c r="M13" s="194"/>
      <c r="N13" s="194"/>
      <c r="O13" s="194">
        <v>44</v>
      </c>
      <c r="T13" t="s">
        <v>1456</v>
      </c>
      <c r="Z13" s="194">
        <f t="shared" si="0"/>
        <v>0</v>
      </c>
    </row>
    <row r="14" spans="1:64" x14ac:dyDescent="0.2">
      <c r="A14" s="27">
        <v>44308</v>
      </c>
      <c r="B14" s="193" t="s">
        <v>1453</v>
      </c>
      <c r="C14" s="193">
        <v>20</v>
      </c>
      <c r="D14" s="193" t="s">
        <v>375</v>
      </c>
      <c r="E14" s="193">
        <v>1920</v>
      </c>
      <c r="G14" s="193">
        <v>22</v>
      </c>
      <c r="H14" s="193" t="s">
        <v>69</v>
      </c>
      <c r="I14" s="193">
        <v>800</v>
      </c>
      <c r="O14" s="194">
        <v>28</v>
      </c>
      <c r="T14" t="s">
        <v>1456</v>
      </c>
      <c r="U14" t="s">
        <v>1457</v>
      </c>
      <c r="Z14" s="193">
        <f t="shared" si="0"/>
        <v>17600</v>
      </c>
    </row>
    <row r="15" spans="1:64" x14ac:dyDescent="0.2">
      <c r="A15" s="27">
        <v>43663</v>
      </c>
      <c r="B15" s="11" t="s">
        <v>1453</v>
      </c>
      <c r="C15" s="205">
        <v>20</v>
      </c>
      <c r="D15" s="11" t="s">
        <v>375</v>
      </c>
      <c r="E15" s="205">
        <v>1980</v>
      </c>
      <c r="F15" s="205"/>
      <c r="G15" s="205">
        <v>1</v>
      </c>
      <c r="H15" s="11" t="s">
        <v>62</v>
      </c>
      <c r="I15" s="205">
        <v>30</v>
      </c>
      <c r="J15" s="205"/>
      <c r="K15" s="205"/>
      <c r="L15" s="205"/>
      <c r="M15" s="205"/>
      <c r="N15" s="205"/>
      <c r="O15" s="205">
        <v>5</v>
      </c>
      <c r="P15" s="205"/>
      <c r="T15" t="s">
        <v>1456</v>
      </c>
      <c r="Z15" s="205">
        <f t="shared" si="0"/>
        <v>30</v>
      </c>
    </row>
    <row r="16" spans="1:64" x14ac:dyDescent="0.2">
      <c r="A16" s="27"/>
      <c r="B16" s="11" t="s">
        <v>1453</v>
      </c>
      <c r="C16" s="276">
        <v>20</v>
      </c>
      <c r="D16" s="11" t="s">
        <v>375</v>
      </c>
      <c r="E16" s="276">
        <v>1985</v>
      </c>
      <c r="F16" s="276"/>
      <c r="G16" s="276">
        <v>1</v>
      </c>
      <c r="H16" s="11" t="s">
        <v>62</v>
      </c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Z16" s="276">
        <f t="shared" si="0"/>
        <v>0</v>
      </c>
      <c r="AI16" s="276"/>
      <c r="AJ16" s="276"/>
      <c r="AK16" s="276"/>
      <c r="AL16" s="276"/>
      <c r="AM16" s="276"/>
      <c r="AN16" s="276"/>
    </row>
    <row r="17" spans="1:40" x14ac:dyDescent="0.2">
      <c r="A17" s="27"/>
      <c r="B17" s="193" t="s">
        <v>1453</v>
      </c>
      <c r="C17" s="193">
        <v>20</v>
      </c>
      <c r="D17" s="193" t="s">
        <v>375</v>
      </c>
      <c r="E17" s="193">
        <v>1990</v>
      </c>
      <c r="G17" s="11">
        <v>0</v>
      </c>
      <c r="H17" s="11"/>
      <c r="U17" s="19"/>
      <c r="Z17" s="205">
        <f t="shared" si="0"/>
        <v>0</v>
      </c>
    </row>
    <row r="18" spans="1:40" x14ac:dyDescent="0.2">
      <c r="A18" s="27"/>
      <c r="B18" s="11" t="s">
        <v>1453</v>
      </c>
      <c r="C18" s="203">
        <v>50</v>
      </c>
      <c r="D18" s="11" t="s">
        <v>375</v>
      </c>
      <c r="E18" s="203">
        <v>1980</v>
      </c>
      <c r="F18" s="203"/>
      <c r="G18" s="203">
        <v>0</v>
      </c>
      <c r="H18" s="11"/>
      <c r="I18" s="203"/>
      <c r="J18" s="203"/>
      <c r="K18" s="203"/>
      <c r="L18" s="203"/>
      <c r="M18" s="203"/>
      <c r="N18" s="203"/>
      <c r="O18" s="203">
        <v>6</v>
      </c>
      <c r="P18" s="203"/>
      <c r="U18" s="218"/>
      <c r="Z18" s="203">
        <f>G18*I18</f>
        <v>0</v>
      </c>
    </row>
    <row r="19" spans="1:40" x14ac:dyDescent="0.2">
      <c r="A19" s="27"/>
      <c r="B19" s="193" t="s">
        <v>1453</v>
      </c>
      <c r="C19" s="193">
        <v>1</v>
      </c>
      <c r="D19" s="193" t="s">
        <v>369</v>
      </c>
      <c r="E19" s="193">
        <v>1892</v>
      </c>
      <c r="G19" s="193">
        <v>0</v>
      </c>
      <c r="U19" s="19"/>
      <c r="Z19" s="205">
        <f t="shared" si="0"/>
        <v>0</v>
      </c>
    </row>
    <row r="20" spans="1:40" x14ac:dyDescent="0.2">
      <c r="A20" s="27">
        <v>43658</v>
      </c>
      <c r="B20" s="193" t="s">
        <v>1453</v>
      </c>
      <c r="C20" s="193">
        <v>1</v>
      </c>
      <c r="D20" s="193" t="s">
        <v>362</v>
      </c>
      <c r="E20" s="193">
        <v>1949</v>
      </c>
      <c r="G20" s="195">
        <v>1</v>
      </c>
      <c r="H20" s="193" t="s">
        <v>65</v>
      </c>
      <c r="I20" s="193">
        <v>2500</v>
      </c>
      <c r="O20" s="194">
        <v>30</v>
      </c>
      <c r="T20" t="s">
        <v>1456</v>
      </c>
      <c r="Z20" s="195">
        <f t="shared" si="0"/>
        <v>2500</v>
      </c>
    </row>
    <row r="21" spans="1:40" x14ac:dyDescent="0.2">
      <c r="A21" s="27"/>
      <c r="B21" s="193" t="s">
        <v>1453</v>
      </c>
      <c r="C21" s="193">
        <v>1</v>
      </c>
      <c r="D21" s="193" t="s">
        <v>362</v>
      </c>
      <c r="E21" s="193">
        <v>1989</v>
      </c>
      <c r="G21" s="193">
        <v>1</v>
      </c>
      <c r="H21" s="193" t="s">
        <v>69</v>
      </c>
      <c r="O21" s="194">
        <v>4</v>
      </c>
      <c r="U21" s="218"/>
      <c r="Z21" s="195">
        <f t="shared" si="0"/>
        <v>0</v>
      </c>
    </row>
    <row r="22" spans="1:40" x14ac:dyDescent="0.2">
      <c r="A22" s="27">
        <v>43659</v>
      </c>
      <c r="B22" s="193" t="s">
        <v>1453</v>
      </c>
      <c r="C22" s="193">
        <v>2</v>
      </c>
      <c r="D22" s="193" t="s">
        <v>362</v>
      </c>
      <c r="E22" s="193">
        <v>1970</v>
      </c>
      <c r="G22" s="193">
        <v>2</v>
      </c>
      <c r="H22" s="193" t="s">
        <v>62</v>
      </c>
      <c r="I22" s="193">
        <v>130</v>
      </c>
      <c r="O22" s="194">
        <v>5</v>
      </c>
      <c r="T22" t="s">
        <v>1456</v>
      </c>
      <c r="Z22" s="195">
        <f t="shared" si="0"/>
        <v>260</v>
      </c>
    </row>
    <row r="23" spans="1:40" x14ac:dyDescent="0.2">
      <c r="A23" s="27" t="s">
        <v>135</v>
      </c>
      <c r="B23" s="245" t="s">
        <v>1453</v>
      </c>
      <c r="C23" s="245">
        <v>2</v>
      </c>
      <c r="D23" s="245" t="s">
        <v>362</v>
      </c>
      <c r="E23" s="245">
        <v>1971</v>
      </c>
      <c r="F23" s="245"/>
      <c r="G23" s="245">
        <v>1</v>
      </c>
      <c r="H23" s="245" t="s">
        <v>62</v>
      </c>
      <c r="I23" s="245"/>
      <c r="J23" s="245"/>
      <c r="K23" s="245"/>
      <c r="L23" s="245"/>
      <c r="M23" s="245"/>
      <c r="N23" s="245"/>
      <c r="O23" s="245"/>
      <c r="P23" s="245"/>
      <c r="Z23" s="245">
        <f t="shared" si="0"/>
        <v>0</v>
      </c>
      <c r="AI23" s="245"/>
      <c r="AJ23" s="245"/>
      <c r="AK23" s="245"/>
      <c r="AL23" s="245"/>
      <c r="AM23" s="245"/>
      <c r="AN23" s="245"/>
    </row>
    <row r="24" spans="1:40" x14ac:dyDescent="0.2">
      <c r="A24" s="27">
        <v>43659</v>
      </c>
      <c r="B24" s="195" t="s">
        <v>1453</v>
      </c>
      <c r="C24" s="195">
        <v>2</v>
      </c>
      <c r="D24" s="195" t="s">
        <v>362</v>
      </c>
      <c r="E24" s="195">
        <v>1974</v>
      </c>
      <c r="F24" s="195"/>
      <c r="G24" s="195">
        <v>1</v>
      </c>
      <c r="H24" s="195" t="s">
        <v>62</v>
      </c>
      <c r="I24" s="193">
        <v>80</v>
      </c>
      <c r="O24" s="194">
        <v>5</v>
      </c>
      <c r="T24" t="s">
        <v>1456</v>
      </c>
      <c r="Z24" s="195">
        <f t="shared" si="0"/>
        <v>80</v>
      </c>
    </row>
    <row r="25" spans="1:40" x14ac:dyDescent="0.2">
      <c r="A25" s="27">
        <v>43659</v>
      </c>
      <c r="B25" s="195" t="s">
        <v>1453</v>
      </c>
      <c r="C25" s="195">
        <v>2</v>
      </c>
      <c r="D25" s="195" t="s">
        <v>362</v>
      </c>
      <c r="E25" s="195">
        <v>1975</v>
      </c>
      <c r="F25" s="195"/>
      <c r="G25" s="195">
        <v>1</v>
      </c>
      <c r="H25" s="195" t="s">
        <v>62</v>
      </c>
      <c r="I25" s="193">
        <v>80</v>
      </c>
      <c r="O25" s="194">
        <v>5</v>
      </c>
      <c r="T25" t="s">
        <v>1456</v>
      </c>
      <c r="Z25" s="195">
        <f t="shared" si="0"/>
        <v>80</v>
      </c>
    </row>
    <row r="26" spans="1:40" x14ac:dyDescent="0.2">
      <c r="A26" s="27">
        <v>43659</v>
      </c>
      <c r="B26" s="195" t="s">
        <v>1453</v>
      </c>
      <c r="C26" s="195">
        <v>2</v>
      </c>
      <c r="D26" s="195" t="s">
        <v>362</v>
      </c>
      <c r="E26" s="195">
        <v>1978</v>
      </c>
      <c r="F26" s="195"/>
      <c r="G26" s="195">
        <v>1</v>
      </c>
      <c r="H26" s="195" t="s">
        <v>62</v>
      </c>
      <c r="I26" s="193">
        <v>50</v>
      </c>
      <c r="O26" s="194">
        <v>5</v>
      </c>
      <c r="T26" t="s">
        <v>1456</v>
      </c>
      <c r="Z26" s="195">
        <f t="shared" si="0"/>
        <v>50</v>
      </c>
    </row>
    <row r="27" spans="1:40" x14ac:dyDescent="0.2">
      <c r="A27" s="27">
        <v>43659</v>
      </c>
      <c r="B27" s="195" t="s">
        <v>1453</v>
      </c>
      <c r="C27" s="195">
        <v>2</v>
      </c>
      <c r="D27" s="195" t="s">
        <v>362</v>
      </c>
      <c r="E27" s="195">
        <v>1982</v>
      </c>
      <c r="F27" s="195"/>
      <c r="G27" s="195">
        <v>1</v>
      </c>
      <c r="H27" s="195" t="s">
        <v>89</v>
      </c>
      <c r="I27" s="193">
        <v>10</v>
      </c>
      <c r="O27" s="194">
        <v>5</v>
      </c>
      <c r="T27" t="s">
        <v>1456</v>
      </c>
      <c r="Z27" s="195">
        <f t="shared" si="0"/>
        <v>10</v>
      </c>
    </row>
    <row r="28" spans="1:40" x14ac:dyDescent="0.2">
      <c r="A28" s="27">
        <v>43659</v>
      </c>
      <c r="B28" s="195" t="s">
        <v>1453</v>
      </c>
      <c r="C28" s="195">
        <v>2</v>
      </c>
      <c r="D28" s="195" t="s">
        <v>362</v>
      </c>
      <c r="E28" s="195">
        <v>1985</v>
      </c>
      <c r="F28" s="195"/>
      <c r="G28" s="195">
        <v>1</v>
      </c>
      <c r="H28" s="195" t="s">
        <v>62</v>
      </c>
      <c r="I28" s="193">
        <v>50</v>
      </c>
      <c r="O28" s="194">
        <v>5</v>
      </c>
      <c r="T28" t="s">
        <v>1456</v>
      </c>
      <c r="Z28" s="195">
        <f t="shared" si="0"/>
        <v>50</v>
      </c>
    </row>
    <row r="29" spans="1:40" x14ac:dyDescent="0.2">
      <c r="A29" s="27">
        <v>43659</v>
      </c>
      <c r="B29" s="195" t="s">
        <v>1453</v>
      </c>
      <c r="C29" s="195">
        <v>2</v>
      </c>
      <c r="D29" s="195" t="s">
        <v>362</v>
      </c>
      <c r="E29" s="195">
        <v>1989</v>
      </c>
      <c r="F29" s="195"/>
      <c r="G29" s="195">
        <v>4</v>
      </c>
      <c r="H29" s="195" t="s">
        <v>62</v>
      </c>
      <c r="I29" s="195">
        <v>50</v>
      </c>
      <c r="K29" s="193">
        <v>3</v>
      </c>
      <c r="L29" s="193">
        <v>1</v>
      </c>
      <c r="O29" s="194">
        <v>5</v>
      </c>
      <c r="T29" t="s">
        <v>1456</v>
      </c>
      <c r="Z29" s="195">
        <f t="shared" si="0"/>
        <v>200</v>
      </c>
    </row>
    <row r="30" spans="1:40" x14ac:dyDescent="0.2">
      <c r="A30" s="27">
        <v>43659</v>
      </c>
      <c r="B30" s="193" t="s">
        <v>1453</v>
      </c>
      <c r="C30" s="193">
        <v>5</v>
      </c>
      <c r="D30" s="193" t="s">
        <v>362</v>
      </c>
      <c r="E30" s="193">
        <v>1947</v>
      </c>
      <c r="G30" s="193">
        <v>2</v>
      </c>
      <c r="H30" s="193" t="s">
        <v>62</v>
      </c>
      <c r="I30" s="193">
        <v>2000</v>
      </c>
      <c r="O30" s="194">
        <v>41</v>
      </c>
      <c r="P30" s="194">
        <v>6</v>
      </c>
      <c r="T30" t="s">
        <v>1456</v>
      </c>
      <c r="Z30" s="195">
        <f t="shared" si="0"/>
        <v>4000</v>
      </c>
    </row>
    <row r="31" spans="1:40" x14ac:dyDescent="0.2">
      <c r="A31" s="27">
        <v>43659</v>
      </c>
      <c r="B31" s="193" t="s">
        <v>1453</v>
      </c>
      <c r="C31" s="193">
        <v>5</v>
      </c>
      <c r="D31" s="193" t="s">
        <v>362</v>
      </c>
      <c r="E31" s="193">
        <v>1989</v>
      </c>
      <c r="G31" s="193">
        <v>1</v>
      </c>
      <c r="H31" s="193" t="s">
        <v>69</v>
      </c>
      <c r="I31" s="193">
        <v>70</v>
      </c>
      <c r="O31" s="194">
        <v>9</v>
      </c>
      <c r="T31" t="s">
        <v>1456</v>
      </c>
      <c r="Z31" s="195">
        <f t="shared" si="0"/>
        <v>70</v>
      </c>
    </row>
    <row r="32" spans="1:40" x14ac:dyDescent="0.2">
      <c r="A32" s="27"/>
      <c r="B32" s="193" t="s">
        <v>1453</v>
      </c>
      <c r="C32" s="193">
        <v>10</v>
      </c>
      <c r="D32" s="193" t="s">
        <v>362</v>
      </c>
      <c r="E32" s="193">
        <v>1986</v>
      </c>
      <c r="G32" s="193">
        <v>0</v>
      </c>
      <c r="O32" s="194">
        <v>8</v>
      </c>
      <c r="U32" s="218"/>
      <c r="Z32" s="195">
        <f t="shared" si="0"/>
        <v>0</v>
      </c>
    </row>
    <row r="33" spans="1:40" x14ac:dyDescent="0.2">
      <c r="A33" s="27">
        <v>43659</v>
      </c>
      <c r="B33" s="193" t="s">
        <v>1453</v>
      </c>
      <c r="C33" s="193">
        <v>20</v>
      </c>
      <c r="D33" s="193" t="s">
        <v>362</v>
      </c>
      <c r="E33" s="193">
        <v>1983</v>
      </c>
      <c r="G33" s="193">
        <v>1</v>
      </c>
      <c r="H33" s="193" t="s">
        <v>69</v>
      </c>
      <c r="I33" s="193">
        <v>80</v>
      </c>
      <c r="O33" s="194">
        <v>8</v>
      </c>
      <c r="T33" t="s">
        <v>1456</v>
      </c>
      <c r="Z33" s="195">
        <f t="shared" si="0"/>
        <v>80</v>
      </c>
    </row>
    <row r="34" spans="1:40" x14ac:dyDescent="0.2">
      <c r="A34" s="27"/>
      <c r="B34" s="193" t="s">
        <v>1453</v>
      </c>
      <c r="C34" s="193">
        <v>20</v>
      </c>
      <c r="D34" s="193" t="s">
        <v>362</v>
      </c>
      <c r="E34" s="193">
        <v>1984</v>
      </c>
      <c r="G34" s="193">
        <v>0</v>
      </c>
      <c r="O34" s="194">
        <v>8</v>
      </c>
      <c r="U34" s="218"/>
      <c r="Z34" s="195">
        <f t="shared" si="0"/>
        <v>0</v>
      </c>
    </row>
    <row r="35" spans="1:40" x14ac:dyDescent="0.2">
      <c r="A35" s="27"/>
      <c r="B35" s="193" t="s">
        <v>1453</v>
      </c>
      <c r="C35" s="193">
        <v>100</v>
      </c>
      <c r="D35" s="193" t="s">
        <v>362</v>
      </c>
      <c r="E35" s="193">
        <v>1994</v>
      </c>
      <c r="G35" s="193">
        <v>0</v>
      </c>
      <c r="H35" s="193" t="s">
        <v>67</v>
      </c>
      <c r="I35" s="193">
        <v>150</v>
      </c>
      <c r="T35" t="s">
        <v>1456</v>
      </c>
      <c r="Z35" s="195">
        <f t="shared" si="0"/>
        <v>0</v>
      </c>
    </row>
    <row r="36" spans="1:40" x14ac:dyDescent="0.2">
      <c r="A36" s="27"/>
      <c r="B36" s="193" t="s">
        <v>1453</v>
      </c>
      <c r="C36" s="193">
        <v>100</v>
      </c>
      <c r="D36" s="193" t="s">
        <v>362</v>
      </c>
      <c r="E36" s="193">
        <v>1995</v>
      </c>
      <c r="G36" s="193">
        <v>0</v>
      </c>
      <c r="H36" s="193" t="s">
        <v>62</v>
      </c>
      <c r="I36" s="193">
        <v>180</v>
      </c>
      <c r="T36" t="s">
        <v>1456</v>
      </c>
      <c r="Z36" s="195">
        <f t="shared" si="0"/>
        <v>0</v>
      </c>
    </row>
    <row r="37" spans="1:40" x14ac:dyDescent="0.2">
      <c r="A37" s="27">
        <v>44075</v>
      </c>
      <c r="B37" s="193" t="s">
        <v>1453</v>
      </c>
      <c r="C37" s="193">
        <v>200</v>
      </c>
      <c r="D37" s="193" t="s">
        <v>362</v>
      </c>
      <c r="E37" s="193">
        <v>1992</v>
      </c>
      <c r="G37" s="193">
        <v>8</v>
      </c>
      <c r="H37" s="193" t="s">
        <v>69</v>
      </c>
      <c r="L37" s="193">
        <v>8</v>
      </c>
      <c r="O37" s="194">
        <v>41</v>
      </c>
      <c r="P37" s="194">
        <v>6</v>
      </c>
      <c r="Q37" s="253">
        <v>1050</v>
      </c>
      <c r="R37" s="253">
        <v>1300</v>
      </c>
      <c r="S37" s="253">
        <v>1450</v>
      </c>
      <c r="T37" t="s">
        <v>1456</v>
      </c>
      <c r="Z37" s="195">
        <f t="shared" si="0"/>
        <v>0</v>
      </c>
    </row>
    <row r="38" spans="1:40" x14ac:dyDescent="0.2">
      <c r="A38" s="27">
        <v>43801</v>
      </c>
      <c r="B38" s="193" t="s">
        <v>1453</v>
      </c>
      <c r="C38" s="193">
        <v>200</v>
      </c>
      <c r="D38" s="193" t="s">
        <v>362</v>
      </c>
      <c r="E38" s="193">
        <v>1993</v>
      </c>
      <c r="G38" s="193">
        <v>7</v>
      </c>
      <c r="H38" s="193" t="s">
        <v>69</v>
      </c>
      <c r="O38" s="194">
        <v>41</v>
      </c>
      <c r="P38" s="194">
        <v>6</v>
      </c>
      <c r="Q38" s="253">
        <v>900</v>
      </c>
      <c r="R38" s="253">
        <v>1150</v>
      </c>
      <c r="S38" s="253">
        <v>1250</v>
      </c>
      <c r="T38" t="s">
        <v>1456</v>
      </c>
      <c r="Z38" s="195">
        <f t="shared" si="0"/>
        <v>0</v>
      </c>
    </row>
    <row r="39" spans="1:40" x14ac:dyDescent="0.2">
      <c r="A39" s="27">
        <v>44075</v>
      </c>
      <c r="B39" s="193" t="s">
        <v>1453</v>
      </c>
      <c r="C39" s="193">
        <v>200</v>
      </c>
      <c r="D39" s="193" t="s">
        <v>362</v>
      </c>
      <c r="E39" s="193">
        <v>1994</v>
      </c>
      <c r="G39" s="193">
        <v>29</v>
      </c>
      <c r="H39" s="193" t="s">
        <v>69</v>
      </c>
      <c r="L39" s="193">
        <v>29</v>
      </c>
      <c r="O39" s="194">
        <v>39</v>
      </c>
      <c r="P39" s="194">
        <v>6</v>
      </c>
      <c r="Q39" s="253">
        <v>1000</v>
      </c>
      <c r="R39" s="253">
        <v>1250</v>
      </c>
      <c r="S39" s="253">
        <v>1350</v>
      </c>
      <c r="T39" t="s">
        <v>1456</v>
      </c>
      <c r="Z39" s="195">
        <f t="shared" si="0"/>
        <v>0</v>
      </c>
    </row>
    <row r="40" spans="1:40" x14ac:dyDescent="0.2">
      <c r="A40" s="27"/>
      <c r="B40" s="11" t="s">
        <v>1453</v>
      </c>
      <c r="C40" s="253">
        <v>200</v>
      </c>
      <c r="D40" s="11" t="s">
        <v>362</v>
      </c>
      <c r="E40" s="253">
        <v>1995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>
        <v>2200</v>
      </c>
      <c r="R40" s="253">
        <v>2500</v>
      </c>
      <c r="S40" s="253">
        <v>3000</v>
      </c>
      <c r="Z40" s="253">
        <f t="shared" si="0"/>
        <v>0</v>
      </c>
      <c r="AI40" s="253"/>
      <c r="AJ40" s="253"/>
      <c r="AK40" s="253"/>
      <c r="AL40" s="253"/>
      <c r="AM40" s="253"/>
      <c r="AN40" s="253"/>
    </row>
    <row r="41" spans="1:40" x14ac:dyDescent="0.2">
      <c r="A41" s="27">
        <v>43659</v>
      </c>
      <c r="B41" s="193" t="s">
        <v>1453</v>
      </c>
      <c r="C41" s="193">
        <v>1</v>
      </c>
      <c r="D41" s="193" t="s">
        <v>362</v>
      </c>
      <c r="E41" s="193">
        <v>1992</v>
      </c>
      <c r="G41" s="193">
        <v>1</v>
      </c>
      <c r="H41" s="193" t="s">
        <v>62</v>
      </c>
      <c r="I41" s="193">
        <v>40</v>
      </c>
      <c r="O41" s="194">
        <v>6</v>
      </c>
      <c r="T41" t="s">
        <v>1456</v>
      </c>
      <c r="Z41" s="196">
        <f t="shared" si="0"/>
        <v>40</v>
      </c>
    </row>
    <row r="42" spans="1:40" x14ac:dyDescent="0.2">
      <c r="A42" s="27">
        <v>43659</v>
      </c>
      <c r="B42" s="196" t="s">
        <v>1453</v>
      </c>
      <c r="C42" s="196">
        <v>1</v>
      </c>
      <c r="D42" s="196" t="s">
        <v>362</v>
      </c>
      <c r="E42" s="196">
        <v>1993</v>
      </c>
      <c r="F42" s="196"/>
      <c r="G42" s="196">
        <v>2</v>
      </c>
      <c r="H42" s="196" t="s">
        <v>62</v>
      </c>
      <c r="I42" s="196">
        <v>40</v>
      </c>
      <c r="K42" s="193">
        <v>1</v>
      </c>
      <c r="L42" s="193">
        <v>1</v>
      </c>
      <c r="O42" s="194">
        <v>6</v>
      </c>
      <c r="T42" t="s">
        <v>1456</v>
      </c>
      <c r="Z42" s="196">
        <f t="shared" si="0"/>
        <v>80</v>
      </c>
    </row>
    <row r="43" spans="1:40" x14ac:dyDescent="0.2">
      <c r="A43" s="27">
        <v>43659</v>
      </c>
      <c r="B43" s="196" t="s">
        <v>1453</v>
      </c>
      <c r="C43" s="196">
        <v>1</v>
      </c>
      <c r="D43" s="196" t="s">
        <v>362</v>
      </c>
      <c r="E43" s="196">
        <v>1994</v>
      </c>
      <c r="F43" s="196"/>
      <c r="G43" s="196">
        <v>1</v>
      </c>
      <c r="H43" s="196" t="s">
        <v>69</v>
      </c>
      <c r="I43" s="196">
        <v>40</v>
      </c>
      <c r="O43" s="194">
        <v>6</v>
      </c>
      <c r="T43" t="s">
        <v>1456</v>
      </c>
      <c r="Z43" s="196">
        <f t="shared" si="0"/>
        <v>40</v>
      </c>
    </row>
    <row r="44" spans="1:40" x14ac:dyDescent="0.2">
      <c r="A44" s="27">
        <v>43659</v>
      </c>
      <c r="B44" s="196" t="s">
        <v>1453</v>
      </c>
      <c r="C44" s="196">
        <v>1</v>
      </c>
      <c r="D44" s="196" t="s">
        <v>362</v>
      </c>
      <c r="E44" s="196">
        <v>1995</v>
      </c>
      <c r="F44" s="196"/>
      <c r="G44" s="196">
        <v>1</v>
      </c>
      <c r="H44" s="196" t="s">
        <v>69</v>
      </c>
      <c r="I44" s="196">
        <v>40</v>
      </c>
      <c r="O44" s="194">
        <v>6</v>
      </c>
      <c r="T44" t="s">
        <v>1456</v>
      </c>
      <c r="Z44" s="196">
        <f t="shared" si="0"/>
        <v>40</v>
      </c>
    </row>
    <row r="45" spans="1:40" x14ac:dyDescent="0.2">
      <c r="A45" s="27">
        <v>43659</v>
      </c>
      <c r="B45" s="196" t="s">
        <v>1453</v>
      </c>
      <c r="C45" s="196">
        <v>1</v>
      </c>
      <c r="D45" s="196" t="s">
        <v>362</v>
      </c>
      <c r="E45" s="196">
        <v>1996</v>
      </c>
      <c r="F45" s="196"/>
      <c r="G45" s="196">
        <v>1</v>
      </c>
      <c r="H45" s="196" t="s">
        <v>69</v>
      </c>
      <c r="I45" s="196">
        <v>40</v>
      </c>
      <c r="O45" s="194">
        <v>6</v>
      </c>
      <c r="T45" t="s">
        <v>1456</v>
      </c>
      <c r="Z45" s="196">
        <f t="shared" si="0"/>
        <v>40</v>
      </c>
    </row>
    <row r="46" spans="1:40" x14ac:dyDescent="0.2">
      <c r="A46" s="27">
        <v>43659</v>
      </c>
      <c r="B46" s="196" t="s">
        <v>1453</v>
      </c>
      <c r="C46" s="196">
        <v>1</v>
      </c>
      <c r="D46" s="196" t="s">
        <v>362</v>
      </c>
      <c r="E46" s="196">
        <v>1997</v>
      </c>
      <c r="F46" s="196"/>
      <c r="G46" s="196">
        <v>2</v>
      </c>
      <c r="H46" s="196" t="s">
        <v>62</v>
      </c>
      <c r="I46" s="196">
        <v>40</v>
      </c>
      <c r="K46" s="193">
        <v>1</v>
      </c>
      <c r="L46" s="193">
        <v>1</v>
      </c>
      <c r="O46" s="194">
        <v>6</v>
      </c>
      <c r="T46" t="s">
        <v>1456</v>
      </c>
      <c r="Z46" s="196">
        <f t="shared" si="0"/>
        <v>80</v>
      </c>
    </row>
    <row r="47" spans="1:40" x14ac:dyDescent="0.2">
      <c r="A47" s="27">
        <v>43659</v>
      </c>
      <c r="B47" s="196" t="s">
        <v>1453</v>
      </c>
      <c r="C47" s="196">
        <v>1</v>
      </c>
      <c r="D47" s="196" t="s">
        <v>362</v>
      </c>
      <c r="E47" s="196">
        <v>1998</v>
      </c>
      <c r="F47" s="196"/>
      <c r="G47" s="196">
        <v>1</v>
      </c>
      <c r="H47" s="196" t="s">
        <v>69</v>
      </c>
      <c r="I47" s="196">
        <v>40</v>
      </c>
      <c r="O47" s="194">
        <v>6</v>
      </c>
      <c r="T47" t="s">
        <v>1456</v>
      </c>
      <c r="Z47" s="196">
        <f t="shared" si="0"/>
        <v>40</v>
      </c>
    </row>
    <row r="48" spans="1:40" x14ac:dyDescent="0.2">
      <c r="A48" s="27">
        <v>43659</v>
      </c>
      <c r="B48" s="196" t="s">
        <v>1453</v>
      </c>
      <c r="C48" s="196">
        <v>1</v>
      </c>
      <c r="D48" s="196" t="s">
        <v>362</v>
      </c>
      <c r="E48" s="196">
        <v>1999</v>
      </c>
      <c r="F48" s="196"/>
      <c r="G48" s="196">
        <v>3</v>
      </c>
      <c r="H48" s="196" t="s">
        <v>69</v>
      </c>
      <c r="I48" s="196">
        <v>40</v>
      </c>
      <c r="O48" s="194">
        <v>6</v>
      </c>
      <c r="T48" t="s">
        <v>1456</v>
      </c>
      <c r="Z48" s="196">
        <f t="shared" si="0"/>
        <v>120</v>
      </c>
    </row>
    <row r="49" spans="1:40" x14ac:dyDescent="0.2">
      <c r="A49" s="27">
        <v>43659</v>
      </c>
      <c r="B49" s="196" t="s">
        <v>1453</v>
      </c>
      <c r="C49" s="196">
        <v>1</v>
      </c>
      <c r="D49" s="196" t="s">
        <v>362</v>
      </c>
      <c r="E49" s="196">
        <v>2000</v>
      </c>
      <c r="F49" s="196"/>
      <c r="G49" s="196">
        <v>2</v>
      </c>
      <c r="H49" s="196" t="s">
        <v>69</v>
      </c>
      <c r="I49" s="196">
        <v>40</v>
      </c>
      <c r="K49" s="193">
        <v>1</v>
      </c>
      <c r="L49" s="193">
        <v>1</v>
      </c>
      <c r="O49" s="194">
        <v>6</v>
      </c>
      <c r="T49" t="s">
        <v>1456</v>
      </c>
      <c r="Z49" s="196">
        <f t="shared" si="0"/>
        <v>80</v>
      </c>
    </row>
    <row r="50" spans="1:40" x14ac:dyDescent="0.2">
      <c r="A50" s="27"/>
      <c r="B50" s="276" t="s">
        <v>1453</v>
      </c>
      <c r="C50" s="276">
        <v>1</v>
      </c>
      <c r="D50" s="276" t="s">
        <v>362</v>
      </c>
      <c r="E50" s="276">
        <v>2001</v>
      </c>
      <c r="F50" s="276"/>
      <c r="G50" s="276">
        <v>1</v>
      </c>
      <c r="H50" s="11" t="s">
        <v>69</v>
      </c>
      <c r="I50" s="276">
        <v>40</v>
      </c>
      <c r="J50" s="276"/>
      <c r="K50" s="276"/>
      <c r="L50" s="276"/>
      <c r="M50" s="276"/>
      <c r="N50" s="276"/>
      <c r="O50" s="276"/>
      <c r="P50" s="276"/>
      <c r="Q50" s="276"/>
      <c r="R50" s="276"/>
      <c r="Z50" s="276">
        <f t="shared" si="0"/>
        <v>40</v>
      </c>
      <c r="AI50" s="276"/>
      <c r="AJ50" s="276"/>
      <c r="AK50" s="276"/>
      <c r="AL50" s="276"/>
      <c r="AM50" s="276"/>
      <c r="AN50" s="276"/>
    </row>
    <row r="51" spans="1:40" x14ac:dyDescent="0.2">
      <c r="A51" s="27"/>
      <c r="B51" s="276" t="s">
        <v>1453</v>
      </c>
      <c r="C51" s="276">
        <v>1</v>
      </c>
      <c r="D51" s="276" t="s">
        <v>362</v>
      </c>
      <c r="E51" s="276">
        <v>2002</v>
      </c>
      <c r="F51" s="276"/>
      <c r="G51" s="276">
        <v>1</v>
      </c>
      <c r="H51" s="11" t="s">
        <v>69</v>
      </c>
      <c r="I51" s="276">
        <v>40</v>
      </c>
      <c r="J51" s="276"/>
      <c r="K51" s="276"/>
      <c r="L51" s="276"/>
      <c r="M51" s="276"/>
      <c r="N51" s="276"/>
      <c r="O51" s="276"/>
      <c r="P51" s="276"/>
      <c r="Q51" s="276"/>
      <c r="R51" s="276"/>
      <c r="Z51" s="276">
        <f t="shared" si="0"/>
        <v>40</v>
      </c>
      <c r="AI51" s="276"/>
      <c r="AJ51" s="276"/>
      <c r="AK51" s="276"/>
      <c r="AL51" s="276"/>
      <c r="AM51" s="276"/>
      <c r="AN51" s="276"/>
    </row>
    <row r="52" spans="1:40" x14ac:dyDescent="0.2">
      <c r="A52" s="27"/>
      <c r="B52" s="276" t="s">
        <v>1453</v>
      </c>
      <c r="C52" s="276">
        <v>1</v>
      </c>
      <c r="D52" s="276" t="s">
        <v>362</v>
      </c>
      <c r="E52" s="276">
        <v>2003</v>
      </c>
      <c r="F52" s="276"/>
      <c r="G52" s="276">
        <v>1</v>
      </c>
      <c r="H52" s="11" t="s">
        <v>62</v>
      </c>
      <c r="I52" s="276">
        <v>40</v>
      </c>
      <c r="J52" s="276"/>
      <c r="K52" s="276"/>
      <c r="L52" s="276"/>
      <c r="M52" s="276"/>
      <c r="N52" s="276"/>
      <c r="O52" s="276"/>
      <c r="P52" s="276"/>
      <c r="Q52" s="276"/>
      <c r="R52" s="276"/>
      <c r="Z52" s="276">
        <f t="shared" si="0"/>
        <v>40</v>
      </c>
      <c r="AI52" s="276"/>
      <c r="AJ52" s="276"/>
      <c r="AK52" s="276"/>
      <c r="AL52" s="276"/>
      <c r="AM52" s="276"/>
      <c r="AN52" s="276"/>
    </row>
    <row r="53" spans="1:40" x14ac:dyDescent="0.2">
      <c r="A53" s="27"/>
      <c r="B53" s="276" t="s">
        <v>1453</v>
      </c>
      <c r="C53" s="276">
        <v>1</v>
      </c>
      <c r="D53" s="276" t="s">
        <v>362</v>
      </c>
      <c r="E53" s="276">
        <v>2004</v>
      </c>
      <c r="F53" s="276"/>
      <c r="G53" s="276">
        <v>2</v>
      </c>
      <c r="H53" s="11" t="s">
        <v>69</v>
      </c>
      <c r="I53" s="276">
        <v>40</v>
      </c>
      <c r="J53" s="276"/>
      <c r="K53" s="276">
        <v>1</v>
      </c>
      <c r="L53" s="276">
        <v>1</v>
      </c>
      <c r="M53" s="276"/>
      <c r="N53" s="276"/>
      <c r="O53" s="276"/>
      <c r="P53" s="276"/>
      <c r="Q53" s="276"/>
      <c r="R53" s="276"/>
      <c r="Z53" s="276">
        <f t="shared" si="0"/>
        <v>80</v>
      </c>
      <c r="AI53" s="276"/>
      <c r="AJ53" s="276"/>
      <c r="AK53" s="276"/>
      <c r="AL53" s="276"/>
      <c r="AM53" s="276"/>
      <c r="AN53" s="276"/>
    </row>
    <row r="54" spans="1:40" x14ac:dyDescent="0.2">
      <c r="A54" s="27">
        <v>43659</v>
      </c>
      <c r="B54" s="196" t="s">
        <v>1453</v>
      </c>
      <c r="C54" s="196">
        <v>1</v>
      </c>
      <c r="D54" s="196" t="s">
        <v>362</v>
      </c>
      <c r="E54" s="196">
        <v>2005</v>
      </c>
      <c r="F54" s="196"/>
      <c r="G54" s="196">
        <v>2</v>
      </c>
      <c r="H54" s="196" t="s">
        <v>69</v>
      </c>
      <c r="I54" s="196">
        <v>40</v>
      </c>
      <c r="O54" s="194">
        <v>6</v>
      </c>
      <c r="T54" t="s">
        <v>1456</v>
      </c>
      <c r="Z54" s="196">
        <f t="shared" si="0"/>
        <v>80</v>
      </c>
    </row>
    <row r="55" spans="1:40" x14ac:dyDescent="0.2">
      <c r="A55" s="27"/>
      <c r="B55" s="11" t="s">
        <v>1453</v>
      </c>
      <c r="C55" s="276">
        <v>1</v>
      </c>
      <c r="D55" s="11" t="s">
        <v>362</v>
      </c>
      <c r="E55" s="276">
        <v>2007</v>
      </c>
      <c r="F55" s="276"/>
      <c r="G55" s="276">
        <v>3</v>
      </c>
      <c r="H55" s="11" t="s">
        <v>69</v>
      </c>
      <c r="I55" s="276">
        <v>40</v>
      </c>
      <c r="J55" s="276"/>
      <c r="K55" s="276"/>
      <c r="L55" s="276"/>
      <c r="M55" s="276"/>
      <c r="N55" s="276"/>
      <c r="O55" s="276"/>
      <c r="P55" s="276"/>
      <c r="Q55" s="276"/>
      <c r="R55" s="276"/>
      <c r="Z55" s="276">
        <f t="shared" si="0"/>
        <v>120</v>
      </c>
      <c r="AI55" s="276"/>
      <c r="AJ55" s="276"/>
      <c r="AK55" s="276"/>
      <c r="AL55" s="276"/>
      <c r="AM55" s="276"/>
      <c r="AN55" s="276"/>
    </row>
    <row r="56" spans="1:40" x14ac:dyDescent="0.2">
      <c r="A56" s="27">
        <v>43659</v>
      </c>
      <c r="B56" s="197" t="s">
        <v>1453</v>
      </c>
      <c r="C56" s="197">
        <v>2</v>
      </c>
      <c r="D56" s="197" t="s">
        <v>362</v>
      </c>
      <c r="E56" s="197">
        <v>1992</v>
      </c>
      <c r="F56" s="197"/>
      <c r="G56" s="197">
        <v>1</v>
      </c>
      <c r="H56" s="197" t="s">
        <v>69</v>
      </c>
      <c r="I56" s="197">
        <v>50</v>
      </c>
      <c r="O56" s="194">
        <v>5</v>
      </c>
      <c r="T56" t="s">
        <v>1456</v>
      </c>
      <c r="Z56" s="197">
        <f t="shared" si="0"/>
        <v>50</v>
      </c>
    </row>
    <row r="57" spans="1:40" x14ac:dyDescent="0.2">
      <c r="A57" s="27">
        <v>43659</v>
      </c>
      <c r="B57" s="197" t="s">
        <v>1453</v>
      </c>
      <c r="C57" s="197">
        <v>2</v>
      </c>
      <c r="D57" s="197" t="s">
        <v>362</v>
      </c>
      <c r="E57" s="197">
        <v>1993</v>
      </c>
      <c r="F57" s="197"/>
      <c r="G57" s="197">
        <v>2</v>
      </c>
      <c r="H57" s="197" t="s">
        <v>69</v>
      </c>
      <c r="I57" s="197">
        <v>50</v>
      </c>
      <c r="O57" s="194">
        <v>5</v>
      </c>
      <c r="T57" t="s">
        <v>1456</v>
      </c>
      <c r="Z57" s="197">
        <f t="shared" si="0"/>
        <v>100</v>
      </c>
    </row>
    <row r="58" spans="1:40" x14ac:dyDescent="0.2">
      <c r="A58" s="27">
        <v>43659</v>
      </c>
      <c r="B58" s="197" t="s">
        <v>1453</v>
      </c>
      <c r="C58" s="197">
        <v>2</v>
      </c>
      <c r="D58" s="197" t="s">
        <v>362</v>
      </c>
      <c r="E58" s="197">
        <v>1994</v>
      </c>
      <c r="F58" s="197"/>
      <c r="G58" s="197">
        <v>2</v>
      </c>
      <c r="H58" s="197" t="s">
        <v>69</v>
      </c>
      <c r="I58" s="197">
        <v>50</v>
      </c>
      <c r="O58" s="194">
        <v>5</v>
      </c>
      <c r="T58" t="s">
        <v>1456</v>
      </c>
      <c r="Z58" s="197">
        <f t="shared" si="0"/>
        <v>100</v>
      </c>
    </row>
    <row r="59" spans="1:40" x14ac:dyDescent="0.2">
      <c r="A59" s="27">
        <v>43659</v>
      </c>
      <c r="B59" s="197" t="s">
        <v>1453</v>
      </c>
      <c r="C59" s="197">
        <v>2</v>
      </c>
      <c r="D59" s="197" t="s">
        <v>362</v>
      </c>
      <c r="E59" s="197">
        <v>1995</v>
      </c>
      <c r="F59" s="197"/>
      <c r="G59" s="197">
        <v>2</v>
      </c>
      <c r="H59" s="197" t="s">
        <v>69</v>
      </c>
      <c r="I59" s="197">
        <v>50</v>
      </c>
      <c r="O59" s="194">
        <v>5</v>
      </c>
      <c r="T59" t="s">
        <v>1456</v>
      </c>
      <c r="Z59" s="197">
        <f t="shared" si="0"/>
        <v>100</v>
      </c>
    </row>
    <row r="60" spans="1:40" x14ac:dyDescent="0.2">
      <c r="A60" s="27">
        <v>43659</v>
      </c>
      <c r="B60" s="197" t="s">
        <v>1453</v>
      </c>
      <c r="C60" s="197">
        <v>2</v>
      </c>
      <c r="D60" s="197" t="s">
        <v>362</v>
      </c>
      <c r="E60" s="197">
        <v>1996</v>
      </c>
      <c r="F60" s="197"/>
      <c r="G60" s="197">
        <v>2</v>
      </c>
      <c r="H60" s="197" t="s">
        <v>62</v>
      </c>
      <c r="I60" s="197">
        <v>50</v>
      </c>
      <c r="K60" s="193">
        <v>1</v>
      </c>
      <c r="L60" s="193">
        <v>1</v>
      </c>
      <c r="O60" s="194">
        <v>5</v>
      </c>
      <c r="T60" t="s">
        <v>1456</v>
      </c>
      <c r="Z60" s="197">
        <f t="shared" si="0"/>
        <v>100</v>
      </c>
    </row>
    <row r="61" spans="1:40" x14ac:dyDescent="0.2">
      <c r="A61" s="27">
        <v>43659</v>
      </c>
      <c r="B61" s="197" t="s">
        <v>1453</v>
      </c>
      <c r="C61" s="197">
        <v>2</v>
      </c>
      <c r="D61" s="197" t="s">
        <v>362</v>
      </c>
      <c r="E61" s="197">
        <v>1997</v>
      </c>
      <c r="F61" s="197"/>
      <c r="G61" s="197">
        <v>1</v>
      </c>
      <c r="H61" s="197" t="s">
        <v>69</v>
      </c>
      <c r="I61" s="197">
        <v>50</v>
      </c>
      <c r="O61" s="194">
        <v>5</v>
      </c>
      <c r="T61" t="s">
        <v>1456</v>
      </c>
      <c r="Z61" s="197">
        <f t="shared" si="0"/>
        <v>50</v>
      </c>
    </row>
    <row r="62" spans="1:40" x14ac:dyDescent="0.2">
      <c r="A62" s="27">
        <v>43659</v>
      </c>
      <c r="B62" s="197" t="s">
        <v>1453</v>
      </c>
      <c r="C62" s="197">
        <v>2</v>
      </c>
      <c r="D62" s="197" t="s">
        <v>362</v>
      </c>
      <c r="E62" s="197">
        <v>1998</v>
      </c>
      <c r="F62" s="197"/>
      <c r="G62" s="197">
        <v>1</v>
      </c>
      <c r="H62" s="197" t="s">
        <v>69</v>
      </c>
      <c r="I62" s="197">
        <v>50</v>
      </c>
      <c r="O62" s="194">
        <v>5</v>
      </c>
      <c r="T62" t="s">
        <v>1456</v>
      </c>
      <c r="Z62" s="197">
        <f t="shared" si="0"/>
        <v>50</v>
      </c>
    </row>
    <row r="63" spans="1:40" x14ac:dyDescent="0.2">
      <c r="A63" s="27">
        <v>43659</v>
      </c>
      <c r="B63" s="197" t="s">
        <v>1453</v>
      </c>
      <c r="C63" s="197">
        <v>2</v>
      </c>
      <c r="D63" s="197" t="s">
        <v>362</v>
      </c>
      <c r="E63" s="197">
        <v>1999</v>
      </c>
      <c r="F63" s="197"/>
      <c r="G63" s="197">
        <v>2</v>
      </c>
      <c r="H63" s="197" t="s">
        <v>69</v>
      </c>
      <c r="I63" s="197">
        <v>50</v>
      </c>
      <c r="O63" s="194">
        <v>5</v>
      </c>
      <c r="T63" t="s">
        <v>1456</v>
      </c>
      <c r="Z63" s="197">
        <f t="shared" si="0"/>
        <v>100</v>
      </c>
    </row>
    <row r="64" spans="1:40" x14ac:dyDescent="0.2">
      <c r="A64" s="27">
        <v>43659</v>
      </c>
      <c r="B64" s="197" t="s">
        <v>1453</v>
      </c>
      <c r="C64" s="197">
        <v>2</v>
      </c>
      <c r="D64" s="197" t="s">
        <v>362</v>
      </c>
      <c r="E64" s="197">
        <v>2000</v>
      </c>
      <c r="F64" s="197"/>
      <c r="G64" s="197">
        <v>2</v>
      </c>
      <c r="H64" s="197" t="s">
        <v>62</v>
      </c>
      <c r="I64" s="197">
        <v>50</v>
      </c>
      <c r="K64" s="193">
        <v>1</v>
      </c>
      <c r="L64" s="193">
        <v>1</v>
      </c>
      <c r="O64" s="194">
        <v>5</v>
      </c>
      <c r="T64" t="s">
        <v>1456</v>
      </c>
      <c r="Z64" s="197">
        <f t="shared" si="0"/>
        <v>100</v>
      </c>
    </row>
    <row r="65" spans="1:40" x14ac:dyDescent="0.2">
      <c r="A65" s="27"/>
      <c r="B65" s="197" t="s">
        <v>1453</v>
      </c>
      <c r="C65" s="197">
        <v>2</v>
      </c>
      <c r="D65" s="197" t="s">
        <v>362</v>
      </c>
      <c r="E65" s="197">
        <v>2002</v>
      </c>
      <c r="F65" s="197"/>
      <c r="G65" s="197">
        <v>1</v>
      </c>
      <c r="H65" s="11" t="s">
        <v>62</v>
      </c>
      <c r="I65" s="197">
        <v>50</v>
      </c>
      <c r="T65" t="s">
        <v>1456</v>
      </c>
      <c r="Z65" s="197">
        <f t="shared" si="0"/>
        <v>50</v>
      </c>
    </row>
    <row r="66" spans="1:40" x14ac:dyDescent="0.2">
      <c r="A66" s="27"/>
      <c r="B66" s="11" t="s">
        <v>1453</v>
      </c>
      <c r="C66" s="276">
        <v>2</v>
      </c>
      <c r="D66" s="276" t="s">
        <v>362</v>
      </c>
      <c r="E66" s="276">
        <v>2003</v>
      </c>
      <c r="F66" s="276"/>
      <c r="G66" s="276">
        <v>1</v>
      </c>
      <c r="H66" s="11" t="s">
        <v>69</v>
      </c>
      <c r="I66" s="276">
        <v>50</v>
      </c>
      <c r="J66" s="276"/>
      <c r="K66" s="276"/>
      <c r="L66" s="276"/>
      <c r="M66" s="276"/>
      <c r="N66" s="276"/>
      <c r="O66" s="276"/>
      <c r="P66" s="276"/>
      <c r="Q66" s="276"/>
      <c r="R66" s="276"/>
      <c r="Z66" s="276">
        <f t="shared" si="0"/>
        <v>50</v>
      </c>
      <c r="AI66" s="276"/>
      <c r="AJ66" s="276"/>
      <c r="AK66" s="276"/>
      <c r="AL66" s="276"/>
      <c r="AM66" s="276"/>
      <c r="AN66" s="276"/>
    </row>
    <row r="67" spans="1:40" x14ac:dyDescent="0.2">
      <c r="A67" s="27"/>
      <c r="B67" s="11" t="s">
        <v>1453</v>
      </c>
      <c r="C67" s="276">
        <v>2</v>
      </c>
      <c r="D67" s="276" t="s">
        <v>362</v>
      </c>
      <c r="E67" s="276">
        <v>2005</v>
      </c>
      <c r="F67" s="276"/>
      <c r="G67" s="276">
        <v>2</v>
      </c>
      <c r="H67" s="11" t="s">
        <v>69</v>
      </c>
      <c r="I67" s="276">
        <v>50</v>
      </c>
      <c r="J67" s="276"/>
      <c r="K67" s="276">
        <v>1</v>
      </c>
      <c r="L67" s="276">
        <v>1</v>
      </c>
      <c r="M67" s="276"/>
      <c r="N67" s="276"/>
      <c r="O67" s="276"/>
      <c r="P67" s="276"/>
      <c r="Q67" s="276"/>
      <c r="R67" s="276"/>
      <c r="Z67" s="276">
        <f t="shared" si="0"/>
        <v>100</v>
      </c>
      <c r="AI67" s="276"/>
      <c r="AJ67" s="276"/>
      <c r="AK67" s="276"/>
      <c r="AL67" s="276"/>
      <c r="AM67" s="276"/>
      <c r="AN67" s="276"/>
    </row>
    <row r="68" spans="1:40" x14ac:dyDescent="0.2">
      <c r="A68" s="27"/>
      <c r="B68" s="11" t="s">
        <v>1453</v>
      </c>
      <c r="C68" s="276">
        <v>2</v>
      </c>
      <c r="D68" s="276" t="s">
        <v>362</v>
      </c>
      <c r="E68" s="276">
        <v>2006</v>
      </c>
      <c r="F68" s="276"/>
      <c r="G68" s="276">
        <v>1</v>
      </c>
      <c r="H68" s="11" t="s">
        <v>69</v>
      </c>
      <c r="I68" s="276">
        <v>50</v>
      </c>
      <c r="J68" s="276"/>
      <c r="K68" s="276"/>
      <c r="L68" s="276"/>
      <c r="M68" s="276"/>
      <c r="N68" s="276"/>
      <c r="O68" s="276"/>
      <c r="P68" s="276"/>
      <c r="Q68" s="276"/>
      <c r="R68" s="276"/>
      <c r="Z68" s="276">
        <f t="shared" si="0"/>
        <v>50</v>
      </c>
      <c r="AI68" s="276"/>
      <c r="AJ68" s="276"/>
      <c r="AK68" s="276"/>
      <c r="AL68" s="276"/>
      <c r="AM68" s="276"/>
      <c r="AN68" s="276"/>
    </row>
    <row r="69" spans="1:40" x14ac:dyDescent="0.2">
      <c r="A69" s="27"/>
      <c r="B69" s="11" t="s">
        <v>1453</v>
      </c>
      <c r="C69" s="276">
        <v>2</v>
      </c>
      <c r="D69" s="276" t="s">
        <v>362</v>
      </c>
      <c r="E69" s="276">
        <v>2007</v>
      </c>
      <c r="F69" s="276"/>
      <c r="G69" s="276">
        <v>3</v>
      </c>
      <c r="H69" s="11" t="s">
        <v>69</v>
      </c>
      <c r="I69" s="276">
        <v>50</v>
      </c>
      <c r="J69" s="276"/>
      <c r="K69" s="276"/>
      <c r="L69" s="276"/>
      <c r="M69" s="276"/>
      <c r="N69" s="276"/>
      <c r="O69" s="276"/>
      <c r="P69" s="276"/>
      <c r="Q69" s="276"/>
      <c r="R69" s="276"/>
      <c r="Z69" s="276">
        <f t="shared" si="0"/>
        <v>150</v>
      </c>
      <c r="AI69" s="276"/>
      <c r="AJ69" s="276"/>
      <c r="AK69" s="276"/>
      <c r="AL69" s="276"/>
      <c r="AM69" s="276"/>
      <c r="AN69" s="276"/>
    </row>
    <row r="70" spans="1:40" x14ac:dyDescent="0.2">
      <c r="A70" s="27">
        <v>43661</v>
      </c>
      <c r="B70" s="193" t="s">
        <v>1453</v>
      </c>
      <c r="C70" s="193">
        <v>5</v>
      </c>
      <c r="D70" s="193" t="s">
        <v>362</v>
      </c>
      <c r="E70" s="193">
        <v>1993</v>
      </c>
      <c r="G70" s="193">
        <v>1</v>
      </c>
      <c r="H70" s="193" t="s">
        <v>62</v>
      </c>
      <c r="I70" s="193">
        <v>50</v>
      </c>
      <c r="O70" s="194">
        <v>5</v>
      </c>
      <c r="T70" t="s">
        <v>1456</v>
      </c>
      <c r="Z70" s="200">
        <f t="shared" si="0"/>
        <v>50</v>
      </c>
    </row>
    <row r="71" spans="1:40" x14ac:dyDescent="0.2">
      <c r="A71" s="27">
        <v>43661</v>
      </c>
      <c r="B71" s="200" t="s">
        <v>1453</v>
      </c>
      <c r="C71" s="200">
        <v>5</v>
      </c>
      <c r="D71" s="200" t="s">
        <v>362</v>
      </c>
      <c r="E71" s="200">
        <v>1994</v>
      </c>
      <c r="F71" s="200"/>
      <c r="G71" s="200">
        <v>1</v>
      </c>
      <c r="H71" s="200" t="s">
        <v>62</v>
      </c>
      <c r="I71" s="200">
        <v>50</v>
      </c>
      <c r="O71" s="194">
        <v>5</v>
      </c>
      <c r="T71" t="s">
        <v>1456</v>
      </c>
      <c r="Z71" s="200">
        <f t="shared" si="0"/>
        <v>50</v>
      </c>
    </row>
    <row r="72" spans="1:40" x14ac:dyDescent="0.2">
      <c r="A72" s="27">
        <v>43661</v>
      </c>
      <c r="B72" s="200" t="s">
        <v>1453</v>
      </c>
      <c r="C72" s="200">
        <v>5</v>
      </c>
      <c r="D72" s="200" t="s">
        <v>362</v>
      </c>
      <c r="E72" s="200">
        <v>1995</v>
      </c>
      <c r="F72" s="200"/>
      <c r="G72" s="200">
        <v>1</v>
      </c>
      <c r="H72" s="200" t="s">
        <v>62</v>
      </c>
      <c r="I72" s="200">
        <v>50</v>
      </c>
      <c r="O72" s="194">
        <v>5</v>
      </c>
      <c r="T72" t="s">
        <v>1456</v>
      </c>
      <c r="Z72" s="200">
        <f t="shared" si="0"/>
        <v>50</v>
      </c>
    </row>
    <row r="73" spans="1:40" x14ac:dyDescent="0.2">
      <c r="A73" s="27">
        <v>43661</v>
      </c>
      <c r="B73" s="200" t="s">
        <v>1453</v>
      </c>
      <c r="C73" s="200">
        <v>5</v>
      </c>
      <c r="D73" s="200" t="s">
        <v>362</v>
      </c>
      <c r="E73" s="200">
        <v>1996</v>
      </c>
      <c r="F73" s="200"/>
      <c r="G73" s="200">
        <v>1</v>
      </c>
      <c r="H73" s="200" t="s">
        <v>62</v>
      </c>
      <c r="I73" s="200">
        <v>50</v>
      </c>
      <c r="O73" s="194">
        <v>5</v>
      </c>
      <c r="T73" t="s">
        <v>1456</v>
      </c>
      <c r="Z73" s="200">
        <f t="shared" si="0"/>
        <v>50</v>
      </c>
    </row>
    <row r="74" spans="1:40" x14ac:dyDescent="0.2">
      <c r="A74" s="27">
        <v>43661</v>
      </c>
      <c r="B74" s="200" t="s">
        <v>1453</v>
      </c>
      <c r="C74" s="200">
        <v>5</v>
      </c>
      <c r="D74" s="200" t="s">
        <v>362</v>
      </c>
      <c r="E74" s="200">
        <v>1997</v>
      </c>
      <c r="F74" s="200"/>
      <c r="G74" s="200">
        <v>1</v>
      </c>
      <c r="H74" s="200" t="s">
        <v>62</v>
      </c>
      <c r="I74" s="200">
        <v>50</v>
      </c>
      <c r="O74" s="194">
        <v>5</v>
      </c>
      <c r="T74" t="s">
        <v>1456</v>
      </c>
      <c r="Z74" s="200">
        <f t="shared" si="0"/>
        <v>50</v>
      </c>
    </row>
    <row r="75" spans="1:40" x14ac:dyDescent="0.2">
      <c r="A75" s="27">
        <v>43661</v>
      </c>
      <c r="B75" s="200" t="s">
        <v>1453</v>
      </c>
      <c r="C75" s="200">
        <v>5</v>
      </c>
      <c r="D75" s="200" t="s">
        <v>362</v>
      </c>
      <c r="E75" s="200">
        <v>1999</v>
      </c>
      <c r="F75" s="200"/>
      <c r="G75" s="200">
        <v>1</v>
      </c>
      <c r="H75" s="200" t="s">
        <v>62</v>
      </c>
      <c r="I75" s="200">
        <v>50</v>
      </c>
      <c r="O75" s="194">
        <v>5</v>
      </c>
      <c r="T75" t="s">
        <v>1456</v>
      </c>
      <c r="Z75" s="200">
        <f t="shared" si="0"/>
        <v>50</v>
      </c>
    </row>
    <row r="76" spans="1:40" x14ac:dyDescent="0.2">
      <c r="A76" s="27">
        <v>43661</v>
      </c>
      <c r="B76" s="193" t="s">
        <v>1453</v>
      </c>
      <c r="C76" s="193">
        <v>10</v>
      </c>
      <c r="D76" s="193" t="s">
        <v>362</v>
      </c>
      <c r="E76" s="193">
        <v>1993</v>
      </c>
      <c r="G76" s="193">
        <v>1</v>
      </c>
      <c r="H76" s="193" t="s">
        <v>69</v>
      </c>
      <c r="I76" s="193">
        <v>50</v>
      </c>
      <c r="O76" s="194">
        <v>4</v>
      </c>
      <c r="T76" t="s">
        <v>1456</v>
      </c>
      <c r="Z76" s="200">
        <f t="shared" si="0"/>
        <v>50</v>
      </c>
    </row>
    <row r="77" spans="1:40" x14ac:dyDescent="0.2">
      <c r="A77" s="27">
        <v>43661</v>
      </c>
      <c r="B77" s="200" t="s">
        <v>1453</v>
      </c>
      <c r="C77" s="200">
        <v>10</v>
      </c>
      <c r="D77" s="200" t="s">
        <v>362</v>
      </c>
      <c r="E77" s="200">
        <v>1994</v>
      </c>
      <c r="F77" s="200"/>
      <c r="G77" s="200">
        <v>1</v>
      </c>
      <c r="H77" s="200" t="s">
        <v>69</v>
      </c>
      <c r="I77" s="200">
        <v>50</v>
      </c>
      <c r="O77" s="194">
        <v>4</v>
      </c>
      <c r="T77" t="s">
        <v>1456</v>
      </c>
      <c r="Z77" s="200">
        <f t="shared" si="0"/>
        <v>50</v>
      </c>
    </row>
    <row r="78" spans="1:40" x14ac:dyDescent="0.2">
      <c r="A78" s="27">
        <v>43661</v>
      </c>
      <c r="B78" s="200" t="s">
        <v>1453</v>
      </c>
      <c r="C78" s="200">
        <v>10</v>
      </c>
      <c r="D78" s="200" t="s">
        <v>362</v>
      </c>
      <c r="E78" s="200">
        <v>1995</v>
      </c>
      <c r="F78" s="200"/>
      <c r="G78" s="200">
        <v>1</v>
      </c>
      <c r="H78" s="200" t="s">
        <v>69</v>
      </c>
      <c r="I78" s="200">
        <v>50</v>
      </c>
      <c r="O78" s="194">
        <v>4</v>
      </c>
      <c r="T78" t="s">
        <v>1456</v>
      </c>
      <c r="Z78" s="200">
        <f t="shared" si="0"/>
        <v>50</v>
      </c>
    </row>
    <row r="79" spans="1:40" x14ac:dyDescent="0.2">
      <c r="A79" s="27"/>
      <c r="B79" s="228" t="s">
        <v>1453</v>
      </c>
      <c r="C79" s="228">
        <v>10</v>
      </c>
      <c r="D79" s="228" t="s">
        <v>362</v>
      </c>
      <c r="E79" s="228">
        <v>1996</v>
      </c>
      <c r="F79" s="228"/>
      <c r="G79" s="228">
        <v>0</v>
      </c>
      <c r="H79" s="228"/>
      <c r="I79" s="228"/>
      <c r="J79" s="228"/>
      <c r="K79" s="228"/>
      <c r="L79" s="228"/>
      <c r="M79" s="228"/>
      <c r="N79" s="228"/>
      <c r="O79" s="228"/>
      <c r="P79" s="228"/>
      <c r="Z79" s="228">
        <f t="shared" si="0"/>
        <v>0</v>
      </c>
    </row>
    <row r="80" spans="1:40" x14ac:dyDescent="0.2">
      <c r="A80" s="27">
        <v>43661</v>
      </c>
      <c r="B80" s="200" t="s">
        <v>1453</v>
      </c>
      <c r="C80" s="200">
        <v>10</v>
      </c>
      <c r="D80" s="200" t="s">
        <v>362</v>
      </c>
      <c r="E80" s="200">
        <v>1997</v>
      </c>
      <c r="F80" s="200"/>
      <c r="G80" s="200">
        <v>1</v>
      </c>
      <c r="H80" s="200" t="s">
        <v>69</v>
      </c>
      <c r="I80" s="200">
        <v>150</v>
      </c>
      <c r="O80" s="194">
        <v>4</v>
      </c>
      <c r="T80" t="s">
        <v>1456</v>
      </c>
      <c r="Z80" s="200">
        <f t="shared" si="0"/>
        <v>150</v>
      </c>
    </row>
    <row r="81" spans="1:26" x14ac:dyDescent="0.2">
      <c r="A81" s="27">
        <v>43661</v>
      </c>
      <c r="B81" s="193" t="s">
        <v>1453</v>
      </c>
      <c r="C81" s="193">
        <v>20</v>
      </c>
      <c r="D81" s="193" t="s">
        <v>362</v>
      </c>
      <c r="E81" s="193">
        <v>1993</v>
      </c>
      <c r="G81" s="193">
        <v>1</v>
      </c>
      <c r="H81" s="193" t="s">
        <v>69</v>
      </c>
      <c r="I81" s="193">
        <v>100</v>
      </c>
      <c r="O81" s="194">
        <v>4</v>
      </c>
      <c r="T81" t="s">
        <v>1456</v>
      </c>
      <c r="Z81" s="200">
        <f t="shared" si="0"/>
        <v>100</v>
      </c>
    </row>
    <row r="82" spans="1:26" x14ac:dyDescent="0.2">
      <c r="A82" s="27">
        <v>43661</v>
      </c>
      <c r="B82" s="200" t="s">
        <v>1453</v>
      </c>
      <c r="C82" s="200">
        <v>20</v>
      </c>
      <c r="D82" s="200" t="s">
        <v>362</v>
      </c>
      <c r="E82" s="200">
        <v>1994</v>
      </c>
      <c r="F82" s="200"/>
      <c r="G82" s="200">
        <v>1</v>
      </c>
      <c r="H82" s="200" t="s">
        <v>62</v>
      </c>
      <c r="I82" s="200">
        <v>80</v>
      </c>
      <c r="J82" s="200"/>
      <c r="K82" s="200"/>
      <c r="L82" s="200"/>
      <c r="M82" s="200"/>
      <c r="N82" s="200"/>
      <c r="O82" s="200">
        <v>4</v>
      </c>
      <c r="P82" s="200"/>
      <c r="T82" t="s">
        <v>1456</v>
      </c>
      <c r="Z82" s="202">
        <f t="shared" si="0"/>
        <v>80</v>
      </c>
    </row>
    <row r="83" spans="1:26" x14ac:dyDescent="0.2">
      <c r="A83" s="27">
        <v>43661</v>
      </c>
      <c r="B83" s="200" t="s">
        <v>1453</v>
      </c>
      <c r="C83" s="200">
        <v>20</v>
      </c>
      <c r="D83" s="200" t="s">
        <v>362</v>
      </c>
      <c r="E83" s="200">
        <v>1995</v>
      </c>
      <c r="F83" s="200"/>
      <c r="G83" s="200">
        <v>1</v>
      </c>
      <c r="H83" s="200" t="s">
        <v>69</v>
      </c>
      <c r="I83" s="200">
        <v>100</v>
      </c>
      <c r="J83" s="200"/>
      <c r="K83" s="200"/>
      <c r="L83" s="200"/>
      <c r="M83" s="200"/>
      <c r="N83" s="200"/>
      <c r="O83" s="200">
        <v>4</v>
      </c>
      <c r="P83" s="200"/>
      <c r="T83" t="s">
        <v>1456</v>
      </c>
      <c r="Z83" s="202">
        <f t="shared" si="0"/>
        <v>100</v>
      </c>
    </row>
    <row r="84" spans="1:26" x14ac:dyDescent="0.2">
      <c r="A84" s="27">
        <v>43661</v>
      </c>
      <c r="B84" s="200" t="s">
        <v>1453</v>
      </c>
      <c r="C84" s="200">
        <v>20</v>
      </c>
      <c r="D84" s="200" t="s">
        <v>362</v>
      </c>
      <c r="E84" s="200">
        <v>1996</v>
      </c>
      <c r="F84" s="200"/>
      <c r="G84" s="200">
        <v>1</v>
      </c>
      <c r="H84" s="200" t="s">
        <v>62</v>
      </c>
      <c r="I84" s="200">
        <v>80</v>
      </c>
      <c r="J84" s="200"/>
      <c r="K84" s="200"/>
      <c r="L84" s="200"/>
      <c r="M84" s="200"/>
      <c r="N84" s="200"/>
      <c r="O84" s="200">
        <v>4</v>
      </c>
      <c r="P84" s="200"/>
      <c r="T84" t="s">
        <v>1456</v>
      </c>
      <c r="Z84" s="202">
        <f t="shared" si="0"/>
        <v>80</v>
      </c>
    </row>
    <row r="85" spans="1:26" x14ac:dyDescent="0.2">
      <c r="A85" s="27">
        <v>43661</v>
      </c>
      <c r="B85" s="200" t="s">
        <v>1453</v>
      </c>
      <c r="C85" s="200">
        <v>20</v>
      </c>
      <c r="D85" s="200" t="s">
        <v>362</v>
      </c>
      <c r="E85" s="200">
        <v>2017</v>
      </c>
      <c r="F85" s="200"/>
      <c r="G85" s="200">
        <v>1</v>
      </c>
      <c r="H85" s="200" t="s">
        <v>69</v>
      </c>
      <c r="I85" s="200">
        <v>100</v>
      </c>
      <c r="J85" s="200"/>
      <c r="K85" s="200"/>
      <c r="L85" s="200"/>
      <c r="M85" s="200"/>
      <c r="N85" s="200"/>
      <c r="O85" s="200">
        <v>22</v>
      </c>
      <c r="P85" s="200"/>
      <c r="T85" t="s">
        <v>1456</v>
      </c>
      <c r="Z85" s="202">
        <f t="shared" si="0"/>
        <v>100</v>
      </c>
    </row>
    <row r="86" spans="1:26" x14ac:dyDescent="0.2">
      <c r="A86" s="27">
        <v>43661</v>
      </c>
      <c r="B86" s="200" t="s">
        <v>1453</v>
      </c>
      <c r="C86" s="193">
        <v>50</v>
      </c>
      <c r="D86" s="193" t="s">
        <v>362</v>
      </c>
      <c r="E86" s="193">
        <v>1994</v>
      </c>
      <c r="G86" s="193">
        <v>1</v>
      </c>
      <c r="H86" s="193" t="s">
        <v>69</v>
      </c>
      <c r="I86" s="193">
        <v>110</v>
      </c>
      <c r="O86" s="194">
        <v>8</v>
      </c>
      <c r="T86" t="s">
        <v>1456</v>
      </c>
      <c r="Z86" s="202">
        <f t="shared" si="0"/>
        <v>110</v>
      </c>
    </row>
    <row r="87" spans="1:26" x14ac:dyDescent="0.2">
      <c r="A87" s="27">
        <v>43661</v>
      </c>
      <c r="B87" s="200" t="s">
        <v>1453</v>
      </c>
      <c r="C87" s="193">
        <v>50</v>
      </c>
      <c r="D87" s="193" t="s">
        <v>362</v>
      </c>
      <c r="E87" s="193">
        <v>1995</v>
      </c>
      <c r="G87" s="193">
        <v>1</v>
      </c>
      <c r="H87" s="193" t="s">
        <v>69</v>
      </c>
      <c r="I87" s="193">
        <v>110</v>
      </c>
      <c r="O87" s="194">
        <v>8</v>
      </c>
      <c r="T87" t="s">
        <v>1456</v>
      </c>
      <c r="Z87" s="200">
        <f t="shared" si="0"/>
        <v>110</v>
      </c>
    </row>
    <row r="88" spans="1:26" x14ac:dyDescent="0.2">
      <c r="A88" s="27">
        <v>43661</v>
      </c>
      <c r="B88" s="200" t="s">
        <v>1453</v>
      </c>
      <c r="C88" s="193">
        <v>50</v>
      </c>
      <c r="D88" s="193" t="s">
        <v>362</v>
      </c>
      <c r="E88" s="193">
        <v>1997</v>
      </c>
      <c r="G88" s="193">
        <v>1</v>
      </c>
      <c r="H88" s="193" t="s">
        <v>62</v>
      </c>
      <c r="I88" s="193">
        <v>110</v>
      </c>
      <c r="O88" s="194">
        <v>8</v>
      </c>
      <c r="T88" t="s">
        <v>1456</v>
      </c>
      <c r="Z88" s="200">
        <f t="shared" si="0"/>
        <v>110</v>
      </c>
    </row>
    <row r="89" spans="1:26" x14ac:dyDescent="0.2">
      <c r="A89" s="27">
        <v>43663</v>
      </c>
      <c r="B89" s="11" t="s">
        <v>1453</v>
      </c>
      <c r="C89" s="205">
        <v>50</v>
      </c>
      <c r="D89" s="11" t="s">
        <v>362</v>
      </c>
      <c r="E89" s="205">
        <v>2005</v>
      </c>
      <c r="F89" s="11" t="s">
        <v>1466</v>
      </c>
      <c r="G89" s="205">
        <v>1</v>
      </c>
      <c r="H89" s="11" t="s">
        <v>69</v>
      </c>
      <c r="I89" s="205">
        <v>600</v>
      </c>
      <c r="J89" s="205"/>
      <c r="K89" s="205"/>
      <c r="L89" s="205"/>
      <c r="M89" s="205"/>
      <c r="N89" s="205"/>
      <c r="O89" s="205">
        <v>40</v>
      </c>
      <c r="P89" s="205"/>
      <c r="T89" t="s">
        <v>1456</v>
      </c>
      <c r="Z89" s="205">
        <f t="shared" si="0"/>
        <v>600</v>
      </c>
    </row>
    <row r="90" spans="1:26" x14ac:dyDescent="0.2">
      <c r="A90" s="27">
        <v>43663</v>
      </c>
      <c r="B90" s="11" t="s">
        <v>1453</v>
      </c>
      <c r="C90" s="205">
        <v>50</v>
      </c>
      <c r="D90" s="11" t="s">
        <v>362</v>
      </c>
      <c r="E90" s="205">
        <v>2006</v>
      </c>
      <c r="F90" s="11" t="s">
        <v>1466</v>
      </c>
      <c r="G90" s="205">
        <v>1</v>
      </c>
      <c r="H90" s="11" t="s">
        <v>69</v>
      </c>
      <c r="I90" s="205">
        <v>400</v>
      </c>
      <c r="J90" s="205"/>
      <c r="K90" s="205"/>
      <c r="L90" s="205"/>
      <c r="M90" s="205"/>
      <c r="N90" s="205"/>
      <c r="O90" s="205">
        <v>41</v>
      </c>
      <c r="P90" s="205"/>
      <c r="T90" t="s">
        <v>1456</v>
      </c>
      <c r="Z90" s="205">
        <f t="shared" si="0"/>
        <v>400</v>
      </c>
    </row>
    <row r="91" spans="1:26" x14ac:dyDescent="0.2">
      <c r="A91" s="27">
        <v>43663</v>
      </c>
      <c r="B91" s="11" t="s">
        <v>1453</v>
      </c>
      <c r="C91" s="205">
        <v>50</v>
      </c>
      <c r="D91" s="11" t="s">
        <v>362</v>
      </c>
      <c r="E91" s="205">
        <v>2007</v>
      </c>
      <c r="F91" s="11" t="s">
        <v>1466</v>
      </c>
      <c r="G91" s="205">
        <v>1</v>
      </c>
      <c r="H91" s="11" t="s">
        <v>69</v>
      </c>
      <c r="I91" s="205">
        <v>300</v>
      </c>
      <c r="J91" s="205"/>
      <c r="K91" s="205"/>
      <c r="L91" s="205"/>
      <c r="M91" s="205"/>
      <c r="N91" s="205"/>
      <c r="O91" s="205">
        <v>34</v>
      </c>
      <c r="P91" s="205"/>
      <c r="T91" t="s">
        <v>1456</v>
      </c>
      <c r="Z91" s="205">
        <f t="shared" si="0"/>
        <v>300</v>
      </c>
    </row>
    <row r="92" spans="1:26" x14ac:dyDescent="0.2">
      <c r="A92" s="27">
        <v>43663</v>
      </c>
      <c r="B92" s="11" t="s">
        <v>1453</v>
      </c>
      <c r="C92" s="205">
        <v>50</v>
      </c>
      <c r="D92" s="11" t="s">
        <v>362</v>
      </c>
      <c r="E92" s="205">
        <v>2015</v>
      </c>
      <c r="F92" s="11" t="s">
        <v>1466</v>
      </c>
      <c r="G92" s="205">
        <v>1</v>
      </c>
      <c r="H92" s="11" t="s">
        <v>69</v>
      </c>
      <c r="I92" s="205">
        <v>300</v>
      </c>
      <c r="J92" s="205"/>
      <c r="K92" s="205"/>
      <c r="L92" s="205"/>
      <c r="M92" s="205"/>
      <c r="N92" s="205"/>
      <c r="O92" s="205">
        <v>36</v>
      </c>
      <c r="P92" s="205"/>
      <c r="T92" t="s">
        <v>1456</v>
      </c>
      <c r="Z92" s="205">
        <f t="shared" si="0"/>
        <v>300</v>
      </c>
    </row>
    <row r="93" spans="1:26" x14ac:dyDescent="0.2">
      <c r="A93" s="27">
        <v>43663</v>
      </c>
      <c r="B93" s="11" t="s">
        <v>1453</v>
      </c>
      <c r="C93" s="205">
        <v>50</v>
      </c>
      <c r="D93" s="11" t="s">
        <v>362</v>
      </c>
      <c r="E93" s="205">
        <v>2016</v>
      </c>
      <c r="F93" s="11" t="s">
        <v>1466</v>
      </c>
      <c r="G93" s="205">
        <v>1</v>
      </c>
      <c r="H93" s="11" t="s">
        <v>69</v>
      </c>
      <c r="I93" s="205">
        <v>300</v>
      </c>
      <c r="J93" s="205"/>
      <c r="K93" s="205"/>
      <c r="L93" s="205"/>
      <c r="M93" s="205"/>
      <c r="N93" s="205"/>
      <c r="O93" s="205">
        <v>34</v>
      </c>
      <c r="P93" s="205"/>
      <c r="T93" t="s">
        <v>1456</v>
      </c>
      <c r="Z93" s="205">
        <f t="shared" si="0"/>
        <v>300</v>
      </c>
    </row>
    <row r="94" spans="1:26" x14ac:dyDescent="0.2">
      <c r="A94" s="27">
        <v>43663</v>
      </c>
      <c r="B94" s="11" t="s">
        <v>1453</v>
      </c>
      <c r="C94" s="205">
        <v>50</v>
      </c>
      <c r="D94" s="11" t="s">
        <v>362</v>
      </c>
      <c r="E94" s="205">
        <v>2018</v>
      </c>
      <c r="F94" s="11" t="s">
        <v>1466</v>
      </c>
      <c r="G94" s="205">
        <v>1</v>
      </c>
      <c r="H94" s="11" t="s">
        <v>69</v>
      </c>
      <c r="I94" s="205">
        <v>300</v>
      </c>
      <c r="J94" s="205"/>
      <c r="K94" s="205"/>
      <c r="L94" s="205"/>
      <c r="M94" s="205"/>
      <c r="N94" s="205"/>
      <c r="O94" s="205">
        <v>28</v>
      </c>
      <c r="P94" s="205"/>
      <c r="T94" t="s">
        <v>1456</v>
      </c>
      <c r="Z94" s="205">
        <f t="shared" si="0"/>
        <v>300</v>
      </c>
    </row>
    <row r="95" spans="1:26" x14ac:dyDescent="0.2">
      <c r="A95" s="27">
        <v>43661</v>
      </c>
      <c r="B95" s="193" t="s">
        <v>1453</v>
      </c>
      <c r="C95" s="193">
        <v>50</v>
      </c>
      <c r="D95" s="193" t="s">
        <v>362</v>
      </c>
      <c r="E95" s="193">
        <v>2019</v>
      </c>
      <c r="G95" s="193">
        <v>1</v>
      </c>
      <c r="H95" s="193" t="s">
        <v>69</v>
      </c>
      <c r="I95" s="193">
        <v>130</v>
      </c>
      <c r="O95" s="194">
        <v>33</v>
      </c>
      <c r="T95" t="s">
        <v>1456</v>
      </c>
      <c r="Z95" s="200">
        <f t="shared" si="0"/>
        <v>130</v>
      </c>
    </row>
  </sheetData>
  <mergeCells count="1">
    <mergeCell ref="Q2:S2"/>
  </mergeCells>
  <conditionalFormatting sqref="A1:A3">
    <cfRule type="top10" dxfId="15" priority="19" bottom="1" rank="10"/>
  </conditionalFormatting>
  <conditionalFormatting sqref="G2:G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{6E4D3D96-4248-4A7C-A92D-A48B05BAB1FB}</x14:id>
        </ext>
      </extLst>
    </cfRule>
    <cfRule type="cellIs" dxfId="14" priority="21" stopIfTrue="1" operator="greaterThan">
      <formula>0</formula>
    </cfRule>
    <cfRule type="cellIs" dxfId="13" priority="22" stopIfTrue="1" operator="greaterThan">
      <formula>0</formula>
    </cfRule>
    <cfRule type="cellIs" dxfId="12" priority="23" stopIfTrue="1" operator="greaterThan">
      <formula>0</formula>
    </cfRule>
    <cfRule type="cellIs" dxfId="11" priority="24" stopIfTrue="1" operator="greaterThan">
      <formula>0</formula>
    </cfRule>
  </conditionalFormatting>
  <conditionalFormatting sqref="G30:G1048576 G2:G28">
    <cfRule type="dataBar" priority="7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{825F4C3A-07C1-4BF9-9679-96A62B4A1556}</x14:id>
        </ext>
      </extLst>
    </cfRule>
  </conditionalFormatting>
  <conditionalFormatting sqref="G29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{364030AF-17EB-4513-9B67-8AAA824C7497}</x14:id>
        </ext>
      </extLst>
    </cfRule>
  </conditionalFormatting>
  <conditionalFormatting sqref="A1:A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ellIs" dxfId="10" priority="3" operator="greaterThan">
      <formula>0</formula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{5BC7532B-87A5-4724-80C9-642AA7106871}</x14:id>
        </ext>
      </extLst>
    </cfRule>
  </conditionalFormatting>
  <conditionalFormatting sqref="BE1">
    <cfRule type="cellIs" dxfId="9" priority="1" operator="greaterThan">
      <formula>0</formula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{688DCCAD-4601-4EF3-8597-782AD4D651B7}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4D3D96-4248-4A7C-A92D-A48B05BAB1FB}">
            <x14:dataBar minLength="0" maxLength="100" negativeBarColorSameAsPositive="1" axisPosition="none">
              <x14:cfvo type="min"/>
              <x14:cfvo type="max"/>
            </x14:dataBar>
          </x14:cfRule>
          <xm:sqref>G2:G3</xm:sqref>
        </x14:conditionalFormatting>
        <x14:conditionalFormatting xmlns:xm="http://schemas.microsoft.com/office/excel/2006/main">
          <x14:cfRule type="dataBar" id="{825F4C3A-07C1-4BF9-9679-96A62B4A15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G30:G1048576 G2:G28</xm:sqref>
        </x14:conditionalFormatting>
        <x14:conditionalFormatting xmlns:xm="http://schemas.microsoft.com/office/excel/2006/main">
          <x14:cfRule type="dataBar" id="{364030AF-17EB-4513-9B67-8AAA824C74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G29</xm:sqref>
        </x14:conditionalFormatting>
        <x14:conditionalFormatting xmlns:xm="http://schemas.microsoft.com/office/excel/2006/main">
          <x14:cfRule type="dataBar" id="{5BC7532B-87A5-4724-80C9-642AA71068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  <x14:conditionalFormatting xmlns:xm="http://schemas.microsoft.com/office/excel/2006/main">
          <x14:cfRule type="dataBar" id="{688DCCAD-4601-4EF3-8597-782AD4D651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BE1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7"/>
  <sheetViews>
    <sheetView workbookViewId="0">
      <selection sqref="A1:XFD1"/>
    </sheetView>
  </sheetViews>
  <sheetFormatPr defaultRowHeight="20.100000000000001" customHeight="1" x14ac:dyDescent="0.2"/>
  <cols>
    <col min="1" max="1" width="26" customWidth="1"/>
    <col min="2" max="2" width="9.140625" style="1"/>
    <col min="3" max="3" width="16.7109375" style="1" customWidth="1"/>
    <col min="4" max="4" width="27.5703125" style="1" customWidth="1"/>
    <col min="5" max="9" width="5.7109375" style="1" customWidth="1"/>
  </cols>
  <sheetData>
    <row r="1" spans="1:7" ht="20.100000000000001" customHeight="1" x14ac:dyDescent="0.2">
      <c r="A1" s="56" t="s">
        <v>489</v>
      </c>
      <c r="B1" s="51" t="s">
        <v>393</v>
      </c>
      <c r="C1" s="51" t="s">
        <v>490</v>
      </c>
      <c r="D1" s="51" t="s">
        <v>491</v>
      </c>
      <c r="E1" s="51" t="s">
        <v>492</v>
      </c>
      <c r="F1" s="51" t="s">
        <v>493</v>
      </c>
      <c r="G1" s="51" t="s">
        <v>494</v>
      </c>
    </row>
    <row r="2" spans="1:7" ht="20.100000000000001" customHeight="1" x14ac:dyDescent="0.2">
      <c r="A2" s="58"/>
      <c r="B2" s="57"/>
      <c r="C2" s="57"/>
      <c r="D2" s="57"/>
      <c r="E2" s="57"/>
      <c r="F2" s="57"/>
      <c r="G2" s="57"/>
    </row>
    <row r="3" spans="1:7" ht="20.100000000000001" customHeight="1" x14ac:dyDescent="0.2">
      <c r="A3" s="58"/>
      <c r="B3" s="57"/>
      <c r="C3" s="57"/>
      <c r="D3" s="57"/>
      <c r="E3" s="57"/>
      <c r="F3" s="57"/>
      <c r="G3" s="57"/>
    </row>
    <row r="4" spans="1:7" ht="20.100000000000001" customHeight="1" x14ac:dyDescent="0.2">
      <c r="A4" s="58"/>
      <c r="B4" s="57"/>
      <c r="C4" s="57"/>
      <c r="D4" s="57"/>
      <c r="E4" s="57"/>
      <c r="F4" s="57"/>
      <c r="G4" s="57"/>
    </row>
    <row r="5" spans="1:7" ht="20.100000000000001" customHeight="1" x14ac:dyDescent="0.2">
      <c r="A5" s="58"/>
      <c r="B5" s="57"/>
      <c r="C5" s="57"/>
      <c r="D5" s="57"/>
      <c r="E5" s="57"/>
      <c r="F5" s="57"/>
      <c r="G5" s="57"/>
    </row>
    <row r="6" spans="1:7" ht="20.100000000000001" customHeight="1" x14ac:dyDescent="0.2">
      <c r="A6" s="58"/>
      <c r="B6" s="57"/>
      <c r="C6" s="57"/>
      <c r="D6" s="57"/>
      <c r="E6" s="57"/>
      <c r="F6" s="57"/>
      <c r="G6" s="57"/>
    </row>
    <row r="7" spans="1:7" ht="20.100000000000001" customHeight="1" x14ac:dyDescent="0.2">
      <c r="A7" s="58"/>
      <c r="B7" s="57"/>
      <c r="C7" s="57"/>
      <c r="D7" s="57"/>
      <c r="E7" s="57"/>
      <c r="F7" s="57"/>
      <c r="G7" s="57"/>
    </row>
    <row r="8" spans="1:7" ht="20.100000000000001" customHeight="1" x14ac:dyDescent="0.2">
      <c r="A8" s="58"/>
      <c r="B8" s="57"/>
      <c r="C8" s="57"/>
      <c r="D8" s="57"/>
      <c r="E8" s="57"/>
      <c r="F8" s="57"/>
      <c r="G8" s="57"/>
    </row>
    <row r="9" spans="1:7" ht="20.100000000000001" customHeight="1" x14ac:dyDescent="0.2">
      <c r="A9" s="58"/>
      <c r="B9" s="57"/>
      <c r="C9" s="57"/>
      <c r="D9" s="57"/>
      <c r="E9" s="57"/>
      <c r="F9" s="57"/>
      <c r="G9" s="57"/>
    </row>
    <row r="10" spans="1:7" ht="20.100000000000001" customHeight="1" x14ac:dyDescent="0.2">
      <c r="A10" s="58"/>
      <c r="B10" s="57"/>
      <c r="C10" s="57"/>
      <c r="D10" s="57"/>
      <c r="E10" s="57"/>
      <c r="F10" s="57"/>
      <c r="G10" s="57"/>
    </row>
    <row r="11" spans="1:7" ht="20.100000000000001" customHeight="1" x14ac:dyDescent="0.2">
      <c r="A11" s="58"/>
      <c r="B11" s="57"/>
      <c r="C11" s="57"/>
      <c r="D11" s="57"/>
      <c r="E11" s="57"/>
      <c r="F11" s="57"/>
      <c r="G11" s="57"/>
    </row>
    <row r="12" spans="1:7" ht="20.100000000000001" customHeight="1" x14ac:dyDescent="0.2">
      <c r="A12" s="58"/>
      <c r="B12" s="57"/>
      <c r="C12" s="57"/>
      <c r="D12" s="57"/>
      <c r="E12" s="57"/>
      <c r="F12" s="57"/>
      <c r="G12" s="57"/>
    </row>
    <row r="13" spans="1:7" ht="20.100000000000001" customHeight="1" x14ac:dyDescent="0.2">
      <c r="A13" s="58"/>
      <c r="B13" s="57"/>
      <c r="C13" s="57"/>
      <c r="D13" s="57"/>
      <c r="E13" s="57"/>
      <c r="F13" s="57"/>
      <c r="G13" s="57"/>
    </row>
    <row r="14" spans="1:7" ht="20.100000000000001" customHeight="1" x14ac:dyDescent="0.2">
      <c r="A14" s="58"/>
      <c r="B14" s="57"/>
      <c r="C14" s="57"/>
      <c r="D14" s="57"/>
      <c r="E14" s="57"/>
      <c r="F14" s="57"/>
      <c r="G14" s="57"/>
    </row>
    <row r="15" spans="1:7" ht="20.100000000000001" customHeight="1" x14ac:dyDescent="0.2">
      <c r="A15" s="58"/>
      <c r="B15" s="57"/>
      <c r="C15" s="57"/>
      <c r="D15" s="57"/>
      <c r="E15" s="57"/>
      <c r="F15" s="57"/>
      <c r="G15" s="57"/>
    </row>
    <row r="16" spans="1:7" ht="20.100000000000001" customHeight="1" x14ac:dyDescent="0.2">
      <c r="A16" s="58"/>
      <c r="B16" s="57"/>
      <c r="C16" s="57"/>
      <c r="D16" s="57"/>
      <c r="E16" s="57"/>
      <c r="F16" s="57"/>
      <c r="G16" s="57"/>
    </row>
    <row r="17" spans="1:7" ht="20.100000000000001" customHeight="1" x14ac:dyDescent="0.2">
      <c r="A17" s="58"/>
      <c r="B17" s="57"/>
      <c r="C17" s="57"/>
      <c r="D17" s="57"/>
      <c r="E17" s="57"/>
      <c r="F17" s="57"/>
      <c r="G17" s="57"/>
    </row>
    <row r="18" spans="1:7" ht="20.100000000000001" customHeight="1" x14ac:dyDescent="0.2">
      <c r="A18" s="58"/>
      <c r="B18" s="57"/>
      <c r="C18" s="57"/>
      <c r="D18" s="57"/>
      <c r="E18" s="57"/>
      <c r="F18" s="57"/>
      <c r="G18" s="57"/>
    </row>
    <row r="19" spans="1:7" ht="20.100000000000001" customHeight="1" x14ac:dyDescent="0.2">
      <c r="A19" s="58"/>
      <c r="B19" s="57"/>
      <c r="C19" s="57"/>
      <c r="D19" s="57"/>
      <c r="E19" s="57"/>
      <c r="F19" s="57"/>
      <c r="G19" s="57"/>
    </row>
    <row r="20" spans="1:7" ht="20.100000000000001" customHeight="1" x14ac:dyDescent="0.2">
      <c r="A20" s="58"/>
      <c r="B20" s="57"/>
      <c r="C20" s="57"/>
      <c r="D20" s="57"/>
      <c r="E20" s="57"/>
      <c r="F20" s="57"/>
      <c r="G20" s="57"/>
    </row>
    <row r="21" spans="1:7" ht="20.100000000000001" customHeight="1" x14ac:dyDescent="0.2">
      <c r="A21" s="58"/>
      <c r="B21" s="57"/>
      <c r="C21" s="57"/>
      <c r="D21" s="57"/>
      <c r="E21" s="57"/>
      <c r="F21" s="57"/>
      <c r="G21" s="57"/>
    </row>
    <row r="22" spans="1:7" ht="20.100000000000001" customHeight="1" x14ac:dyDescent="0.2">
      <c r="A22" s="58"/>
      <c r="B22" s="57"/>
      <c r="C22" s="57"/>
      <c r="D22" s="57"/>
      <c r="E22" s="57"/>
      <c r="F22" s="57"/>
      <c r="G22" s="57"/>
    </row>
    <row r="23" spans="1:7" ht="20.100000000000001" customHeight="1" x14ac:dyDescent="0.2">
      <c r="A23" s="58"/>
      <c r="B23" s="57"/>
      <c r="C23" s="57"/>
      <c r="D23" s="57"/>
      <c r="E23" s="57"/>
      <c r="F23" s="57"/>
      <c r="G23" s="57"/>
    </row>
    <row r="24" spans="1:7" ht="20.100000000000001" customHeight="1" x14ac:dyDescent="0.2">
      <c r="A24" s="58"/>
      <c r="B24" s="57"/>
      <c r="C24" s="57"/>
      <c r="D24" s="57"/>
      <c r="E24" s="57"/>
      <c r="F24" s="57"/>
      <c r="G24" s="57"/>
    </row>
    <row r="25" spans="1:7" ht="20.100000000000001" customHeight="1" x14ac:dyDescent="0.2">
      <c r="A25" s="58"/>
      <c r="B25" s="57"/>
      <c r="C25" s="57"/>
      <c r="D25" s="57"/>
      <c r="E25" s="57"/>
      <c r="F25" s="57"/>
      <c r="G25" s="57"/>
    </row>
    <row r="26" spans="1:7" ht="20.100000000000001" customHeight="1" x14ac:dyDescent="0.2">
      <c r="A26" s="58"/>
      <c r="B26" s="57"/>
      <c r="C26" s="57"/>
      <c r="D26" s="57"/>
      <c r="E26" s="57"/>
      <c r="F26" s="57"/>
      <c r="G26" s="57"/>
    </row>
    <row r="27" spans="1:7" ht="20.100000000000001" customHeight="1" x14ac:dyDescent="0.2">
      <c r="A27" s="58"/>
      <c r="B27" s="57"/>
      <c r="C27" s="57"/>
      <c r="D27" s="57"/>
      <c r="E27" s="57"/>
      <c r="F27" s="57"/>
      <c r="G27" s="57"/>
    </row>
    <row r="28" spans="1:7" ht="20.100000000000001" customHeight="1" x14ac:dyDescent="0.2">
      <c r="A28" s="58"/>
      <c r="B28" s="57"/>
      <c r="C28" s="57"/>
      <c r="D28" s="57"/>
      <c r="E28" s="57"/>
      <c r="F28" s="57"/>
      <c r="G28" s="57"/>
    </row>
    <row r="29" spans="1:7" ht="20.100000000000001" customHeight="1" x14ac:dyDescent="0.2">
      <c r="A29" s="58"/>
      <c r="B29" s="57"/>
      <c r="C29" s="57"/>
      <c r="D29" s="57"/>
      <c r="E29" s="57"/>
      <c r="F29" s="57"/>
      <c r="G29" s="57"/>
    </row>
    <row r="30" spans="1:7" ht="20.100000000000001" customHeight="1" x14ac:dyDescent="0.2">
      <c r="A30" s="58"/>
      <c r="B30" s="57"/>
      <c r="C30" s="57"/>
      <c r="D30" s="57"/>
      <c r="E30" s="57"/>
      <c r="F30" s="57"/>
      <c r="G30" s="57"/>
    </row>
    <row r="31" spans="1:7" ht="20.100000000000001" customHeight="1" x14ac:dyDescent="0.2">
      <c r="A31" s="58"/>
      <c r="B31" s="57"/>
      <c r="C31" s="57"/>
      <c r="D31" s="57"/>
      <c r="E31" s="57"/>
      <c r="F31" s="57"/>
      <c r="G31" s="57"/>
    </row>
    <row r="32" spans="1:7" ht="20.100000000000001" customHeight="1" x14ac:dyDescent="0.2">
      <c r="A32" s="58"/>
      <c r="B32" s="57"/>
      <c r="C32" s="57"/>
      <c r="D32" s="57"/>
      <c r="E32" s="57"/>
      <c r="F32" s="57"/>
      <c r="G32" s="57"/>
    </row>
    <row r="33" spans="1:7" ht="20.100000000000001" customHeight="1" x14ac:dyDescent="0.2">
      <c r="A33" s="58"/>
      <c r="B33" s="57"/>
      <c r="C33" s="57"/>
      <c r="D33" s="57"/>
      <c r="E33" s="57"/>
      <c r="F33" s="57"/>
      <c r="G33" s="57"/>
    </row>
    <row r="34" spans="1:7" ht="20.100000000000001" customHeight="1" x14ac:dyDescent="0.2">
      <c r="A34" s="58"/>
      <c r="B34" s="57"/>
      <c r="C34" s="57"/>
      <c r="D34" s="57"/>
      <c r="E34" s="57"/>
      <c r="F34" s="57"/>
      <c r="G34" s="57"/>
    </row>
    <row r="35" spans="1:7" ht="20.100000000000001" customHeight="1" x14ac:dyDescent="0.2">
      <c r="A35" s="58"/>
      <c r="B35" s="57"/>
      <c r="C35" s="57"/>
      <c r="D35" s="57"/>
      <c r="E35" s="57"/>
      <c r="F35" s="57"/>
      <c r="G35" s="57"/>
    </row>
    <row r="36" spans="1:7" ht="20.100000000000001" customHeight="1" x14ac:dyDescent="0.2">
      <c r="A36" s="58"/>
      <c r="B36" s="57"/>
      <c r="C36" s="57"/>
      <c r="D36" s="57"/>
      <c r="E36" s="57"/>
      <c r="F36" s="57"/>
      <c r="G36" s="57"/>
    </row>
    <row r="37" spans="1:7" ht="20.100000000000001" customHeight="1" x14ac:dyDescent="0.2">
      <c r="A37" s="58"/>
      <c r="B37" s="57"/>
      <c r="C37" s="57"/>
      <c r="D37" s="57"/>
      <c r="E37" s="57"/>
      <c r="F37" s="57"/>
      <c r="G37" s="57"/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6"/>
  <sheetViews>
    <sheetView topLeftCell="D1" workbookViewId="0">
      <selection activeCell="M14" sqref="M14"/>
    </sheetView>
  </sheetViews>
  <sheetFormatPr defaultRowHeight="12.75" x14ac:dyDescent="0.2"/>
  <cols>
    <col min="1" max="1" width="27.5703125" customWidth="1"/>
    <col min="2" max="2" width="13.7109375" style="16" customWidth="1"/>
    <col min="3" max="3" width="9.140625" style="1"/>
    <col min="4" max="4" width="9.140625" style="16"/>
    <col min="5" max="6" width="9.140625" style="1"/>
    <col min="13" max="13" width="17" customWidth="1"/>
    <col min="18" max="20" width="9.140625" style="1"/>
  </cols>
  <sheetData>
    <row r="1" spans="1:26" s="129" customFormat="1" ht="16.5" x14ac:dyDescent="0.25">
      <c r="A1" s="129" t="s">
        <v>816</v>
      </c>
      <c r="B1" s="130" t="s">
        <v>814</v>
      </c>
      <c r="C1" s="130" t="s">
        <v>817</v>
      </c>
      <c r="D1" s="130" t="s">
        <v>819</v>
      </c>
      <c r="E1" s="130" t="s">
        <v>820</v>
      </c>
      <c r="F1" s="130" t="s">
        <v>146</v>
      </c>
      <c r="M1" s="130" t="s">
        <v>867</v>
      </c>
      <c r="S1" s="129" t="s">
        <v>816</v>
      </c>
      <c r="T1" s="130" t="s">
        <v>814</v>
      </c>
      <c r="U1" s="130" t="s">
        <v>817</v>
      </c>
      <c r="V1" s="130" t="s">
        <v>819</v>
      </c>
      <c r="W1" s="130" t="s">
        <v>820</v>
      </c>
      <c r="X1" s="130" t="s">
        <v>1142</v>
      </c>
      <c r="Y1" s="130" t="s">
        <v>1143</v>
      </c>
      <c r="Z1" s="130" t="s">
        <v>1144</v>
      </c>
    </row>
    <row r="2" spans="1:26" ht="16.5" x14ac:dyDescent="0.25">
      <c r="A2" s="19" t="s">
        <v>821</v>
      </c>
      <c r="B2" s="16">
        <v>6.19</v>
      </c>
      <c r="C2" s="131">
        <f>B2*2.39</f>
        <v>14.794100000000002</v>
      </c>
      <c r="D2" s="16">
        <v>9.39</v>
      </c>
      <c r="E2" s="132">
        <f t="shared" ref="E2:E33" si="0">C2-D2</f>
        <v>5.4041000000000015</v>
      </c>
      <c r="F2" s="1" t="s">
        <v>146</v>
      </c>
      <c r="M2" s="19" t="s">
        <v>1337</v>
      </c>
      <c r="N2" s="1">
        <v>21500</v>
      </c>
      <c r="O2" t="s">
        <v>963</v>
      </c>
      <c r="Q2" s="5">
        <v>43371</v>
      </c>
      <c r="R2"/>
      <c r="S2" s="19" t="s">
        <v>821</v>
      </c>
      <c r="T2" s="16">
        <v>6.21</v>
      </c>
      <c r="U2" s="131">
        <f>(T2*1.6)+Z2</f>
        <v>33.012923076923073</v>
      </c>
      <c r="V2" s="16">
        <v>10.75</v>
      </c>
      <c r="W2" s="132">
        <f t="shared" ref="W2:W7" si="1">U2-V2</f>
        <v>22.262923076923073</v>
      </c>
      <c r="X2" s="16">
        <v>481</v>
      </c>
      <c r="Y2" s="16">
        <v>11100</v>
      </c>
      <c r="Z2" s="26">
        <f>Y2/X2</f>
        <v>23.076923076923077</v>
      </c>
    </row>
    <row r="3" spans="1:26" ht="16.5" x14ac:dyDescent="0.25">
      <c r="A3" s="19" t="s">
        <v>830</v>
      </c>
      <c r="B3" s="16">
        <v>5.0199999999999996</v>
      </c>
      <c r="C3" s="131">
        <f t="shared" ref="C3:C66" si="2">B3*2.39</f>
        <v>11.9978</v>
      </c>
      <c r="D3" s="16">
        <v>8.09</v>
      </c>
      <c r="E3" s="133">
        <f t="shared" si="0"/>
        <v>3.9077999999999999</v>
      </c>
      <c r="F3" s="1" t="s">
        <v>146</v>
      </c>
      <c r="M3" t="s">
        <v>985</v>
      </c>
      <c r="N3" s="1">
        <v>1800</v>
      </c>
      <c r="O3" t="s">
        <v>963</v>
      </c>
      <c r="Q3" t="s">
        <v>986</v>
      </c>
      <c r="R3"/>
      <c r="S3" s="19" t="s">
        <v>830</v>
      </c>
      <c r="T3" s="16">
        <v>5.83</v>
      </c>
      <c r="U3" s="131">
        <f t="shared" ref="U3:U11" si="3">(T3*1.6)+Z3</f>
        <v>22.371478260869566</v>
      </c>
      <c r="V3" s="16">
        <v>8.99</v>
      </c>
      <c r="W3" s="133">
        <f t="shared" si="1"/>
        <v>13.381478260869565</v>
      </c>
      <c r="X3" s="16">
        <v>138</v>
      </c>
      <c r="Y3" s="16">
        <v>1800</v>
      </c>
      <c r="Z3" s="26">
        <f>Y3/X3</f>
        <v>13.043478260869565</v>
      </c>
    </row>
    <row r="4" spans="1:26" ht="16.5" x14ac:dyDescent="0.25">
      <c r="A4" s="19" t="s">
        <v>849</v>
      </c>
      <c r="B4" s="16">
        <v>6.8</v>
      </c>
      <c r="C4" s="131">
        <f t="shared" si="2"/>
        <v>16.251999999999999</v>
      </c>
      <c r="D4" s="16">
        <v>7.16</v>
      </c>
      <c r="E4" s="133">
        <f t="shared" si="0"/>
        <v>9.0919999999999987</v>
      </c>
      <c r="F4" s="1" t="s">
        <v>146</v>
      </c>
      <c r="N4" s="1">
        <v>1050</v>
      </c>
      <c r="Q4" s="5">
        <v>43412</v>
      </c>
      <c r="R4"/>
      <c r="S4" s="19" t="s">
        <v>849</v>
      </c>
      <c r="T4" s="16">
        <v>8.0500000000000007</v>
      </c>
      <c r="U4" s="131">
        <f t="shared" si="3"/>
        <v>18.348750000000003</v>
      </c>
      <c r="V4" s="16">
        <v>8.48</v>
      </c>
      <c r="W4" s="133">
        <f t="shared" si="1"/>
        <v>9.8687500000000021</v>
      </c>
      <c r="X4" s="16">
        <v>192</v>
      </c>
      <c r="Y4" s="16">
        <v>1050</v>
      </c>
      <c r="Z4" s="26">
        <f>Y4/X4</f>
        <v>5.46875</v>
      </c>
    </row>
    <row r="5" spans="1:26" ht="16.5" x14ac:dyDescent="0.25">
      <c r="A5" s="19" t="s">
        <v>371</v>
      </c>
      <c r="B5" s="16">
        <v>5.87</v>
      </c>
      <c r="C5" s="131">
        <f t="shared" si="2"/>
        <v>14.029300000000001</v>
      </c>
      <c r="D5" s="16">
        <v>7.77</v>
      </c>
      <c r="E5" s="132">
        <f t="shared" si="0"/>
        <v>6.2593000000000014</v>
      </c>
      <c r="F5" s="1" t="s">
        <v>146</v>
      </c>
      <c r="R5"/>
      <c r="S5" s="19" t="s">
        <v>371</v>
      </c>
      <c r="T5" s="16">
        <v>5.8</v>
      </c>
      <c r="U5" s="131">
        <f t="shared" si="3"/>
        <v>9.2799999999999994</v>
      </c>
      <c r="V5" s="16">
        <v>8.31</v>
      </c>
      <c r="W5" s="132">
        <f t="shared" si="1"/>
        <v>0.96999999999999886</v>
      </c>
      <c r="X5" s="16"/>
      <c r="Y5" s="16"/>
      <c r="Z5" s="26"/>
    </row>
    <row r="6" spans="1:26" ht="16.5" x14ac:dyDescent="0.25">
      <c r="A6" s="19" t="s">
        <v>843</v>
      </c>
      <c r="B6" s="16">
        <v>6.31</v>
      </c>
      <c r="C6" s="131">
        <f t="shared" si="2"/>
        <v>15.0809</v>
      </c>
      <c r="D6" s="16">
        <v>5.39</v>
      </c>
      <c r="E6" s="133">
        <f t="shared" si="0"/>
        <v>9.6908999999999992</v>
      </c>
      <c r="F6" s="1" t="s">
        <v>146</v>
      </c>
      <c r="O6" s="19" t="s">
        <v>1336</v>
      </c>
      <c r="R6"/>
      <c r="S6" s="19" t="s">
        <v>843</v>
      </c>
      <c r="T6" s="16">
        <v>6.07</v>
      </c>
      <c r="U6" s="131">
        <f t="shared" si="3"/>
        <v>9.7120000000000015</v>
      </c>
      <c r="V6" s="16">
        <v>8.48</v>
      </c>
      <c r="W6" s="133">
        <f t="shared" si="1"/>
        <v>1.2320000000000011</v>
      </c>
      <c r="X6" s="16"/>
      <c r="Y6" s="16"/>
      <c r="Z6" s="26"/>
    </row>
    <row r="7" spans="1:26" ht="16.5" x14ac:dyDescent="0.25">
      <c r="A7" t="s">
        <v>818</v>
      </c>
      <c r="B7" s="16">
        <v>6.91</v>
      </c>
      <c r="C7" s="131">
        <f t="shared" si="2"/>
        <v>16.514900000000001</v>
      </c>
      <c r="D7" s="16">
        <v>7.23</v>
      </c>
      <c r="E7" s="132">
        <f t="shared" si="0"/>
        <v>9.2849000000000004</v>
      </c>
      <c r="F7" s="1" t="s">
        <v>146</v>
      </c>
      <c r="R7"/>
      <c r="S7" t="s">
        <v>818</v>
      </c>
      <c r="T7" s="16">
        <v>6.74</v>
      </c>
      <c r="U7" s="131">
        <f t="shared" si="3"/>
        <v>10.784000000000001</v>
      </c>
      <c r="V7" s="16">
        <v>8.17</v>
      </c>
      <c r="W7" s="132">
        <f t="shared" si="1"/>
        <v>2.6140000000000008</v>
      </c>
      <c r="X7" s="16"/>
      <c r="Y7" s="16"/>
      <c r="Z7" s="26"/>
    </row>
    <row r="8" spans="1:26" ht="16.5" x14ac:dyDescent="0.25">
      <c r="A8" s="19" t="s">
        <v>841</v>
      </c>
      <c r="B8" s="16">
        <v>9.5500000000000007</v>
      </c>
      <c r="C8" s="131">
        <f t="shared" si="2"/>
        <v>22.824500000000004</v>
      </c>
      <c r="D8" s="16">
        <v>9.98</v>
      </c>
      <c r="E8" s="133">
        <f t="shared" si="0"/>
        <v>12.844500000000004</v>
      </c>
      <c r="F8" s="1" t="s">
        <v>146</v>
      </c>
      <c r="O8" t="s">
        <v>1339</v>
      </c>
      <c r="R8"/>
      <c r="S8" s="19" t="s">
        <v>845</v>
      </c>
      <c r="T8" s="16">
        <v>5.39</v>
      </c>
      <c r="U8" s="131">
        <f t="shared" si="3"/>
        <v>8.6240000000000006</v>
      </c>
      <c r="V8" s="16">
        <v>8.7899999999999991</v>
      </c>
      <c r="W8" s="132">
        <f>U8-V8</f>
        <v>-0.16599999999999859</v>
      </c>
      <c r="X8" s="16"/>
      <c r="Y8" s="16"/>
      <c r="Z8" s="26"/>
    </row>
    <row r="9" spans="1:26" ht="16.5" x14ac:dyDescent="0.25">
      <c r="A9" s="19" t="s">
        <v>845</v>
      </c>
      <c r="B9" s="16">
        <v>5.88</v>
      </c>
      <c r="C9" s="131">
        <f t="shared" si="2"/>
        <v>14.0532</v>
      </c>
      <c r="D9" s="16">
        <v>7.37</v>
      </c>
      <c r="E9" s="133">
        <f t="shared" si="0"/>
        <v>6.6832000000000003</v>
      </c>
      <c r="F9" s="1" t="s">
        <v>146</v>
      </c>
      <c r="R9"/>
      <c r="S9" s="19" t="s">
        <v>1135</v>
      </c>
      <c r="T9" s="16">
        <v>4</v>
      </c>
      <c r="U9" s="131">
        <f t="shared" si="3"/>
        <v>6.4</v>
      </c>
      <c r="V9" s="16">
        <v>7.6</v>
      </c>
      <c r="W9" s="132">
        <f>U9-V9</f>
        <v>-1.1999999999999993</v>
      </c>
      <c r="X9" s="16"/>
      <c r="Y9" s="16"/>
      <c r="Z9" s="26"/>
    </row>
    <row r="10" spans="1:26" ht="16.5" x14ac:dyDescent="0.25">
      <c r="A10" s="19" t="s">
        <v>865</v>
      </c>
      <c r="B10" s="16">
        <v>3.93</v>
      </c>
      <c r="C10" s="131">
        <f t="shared" si="2"/>
        <v>9.3927000000000014</v>
      </c>
      <c r="D10" s="16">
        <v>5.52</v>
      </c>
      <c r="E10" s="133">
        <f t="shared" si="0"/>
        <v>3.8727000000000018</v>
      </c>
      <c r="F10" s="1" t="s">
        <v>146</v>
      </c>
      <c r="R10"/>
      <c r="S10" s="19" t="s">
        <v>1141</v>
      </c>
      <c r="T10" s="16">
        <v>4.95</v>
      </c>
      <c r="U10" s="131">
        <f t="shared" si="3"/>
        <v>279.92</v>
      </c>
      <c r="V10" s="16">
        <v>37.29</v>
      </c>
      <c r="W10" s="132">
        <f>U10-V10</f>
        <v>242.63000000000002</v>
      </c>
      <c r="X10" s="16">
        <v>25</v>
      </c>
      <c r="Y10" s="16">
        <v>6800</v>
      </c>
      <c r="Z10" s="26">
        <f>Y10/X10</f>
        <v>272</v>
      </c>
    </row>
    <row r="11" spans="1:26" ht="16.5" x14ac:dyDescent="0.25">
      <c r="A11" s="19" t="s">
        <v>832</v>
      </c>
      <c r="B11" s="16">
        <v>7.9</v>
      </c>
      <c r="C11" s="131">
        <f t="shared" si="2"/>
        <v>18.881</v>
      </c>
      <c r="D11" s="16">
        <v>7.43</v>
      </c>
      <c r="E11" s="133">
        <f t="shared" si="0"/>
        <v>11.451000000000001</v>
      </c>
      <c r="F11" s="1" t="s">
        <v>146</v>
      </c>
      <c r="R11"/>
      <c r="S11" s="19" t="s">
        <v>842</v>
      </c>
      <c r="T11" s="16">
        <v>2.5</v>
      </c>
      <c r="U11" s="131">
        <f t="shared" si="3"/>
        <v>4</v>
      </c>
      <c r="V11" s="16">
        <v>8.09</v>
      </c>
      <c r="W11" s="132">
        <f>U11-V11</f>
        <v>-4.09</v>
      </c>
      <c r="X11" s="16"/>
      <c r="Y11" s="16"/>
      <c r="Z11" s="1"/>
    </row>
    <row r="12" spans="1:26" ht="16.5" x14ac:dyDescent="0.25">
      <c r="A12" s="19" t="s">
        <v>829</v>
      </c>
      <c r="B12" s="16">
        <v>7.6</v>
      </c>
      <c r="C12" s="131">
        <f t="shared" si="2"/>
        <v>18.164000000000001</v>
      </c>
      <c r="D12" s="16">
        <v>7.44</v>
      </c>
      <c r="E12" s="133">
        <f t="shared" si="0"/>
        <v>10.724</v>
      </c>
      <c r="F12" s="1" t="s">
        <v>146</v>
      </c>
    </row>
    <row r="13" spans="1:26" ht="37.5" x14ac:dyDescent="0.5">
      <c r="A13" s="19" t="s">
        <v>862</v>
      </c>
      <c r="B13" s="16">
        <v>7.41</v>
      </c>
      <c r="C13" s="131">
        <f t="shared" si="2"/>
        <v>17.709900000000001</v>
      </c>
      <c r="D13" s="16">
        <v>7.01</v>
      </c>
      <c r="E13" s="133">
        <f t="shared" si="0"/>
        <v>10.699900000000001</v>
      </c>
      <c r="F13" s="1" t="s">
        <v>146</v>
      </c>
      <c r="M13" s="167" t="s">
        <v>1340</v>
      </c>
    </row>
    <row r="14" spans="1:26" ht="16.5" x14ac:dyDescent="0.25">
      <c r="A14" s="19" t="s">
        <v>842</v>
      </c>
      <c r="B14" s="16">
        <v>8.5</v>
      </c>
      <c r="C14" s="131">
        <f t="shared" si="2"/>
        <v>20.315000000000001</v>
      </c>
      <c r="D14" s="16">
        <v>9.6300000000000008</v>
      </c>
      <c r="E14" s="133">
        <f t="shared" si="0"/>
        <v>10.685</v>
      </c>
      <c r="F14" s="1" t="s">
        <v>146</v>
      </c>
    </row>
    <row r="15" spans="1:26" ht="16.5" x14ac:dyDescent="0.25">
      <c r="A15" s="19" t="s">
        <v>828</v>
      </c>
      <c r="B15" s="16">
        <v>8.1999999999999993</v>
      </c>
      <c r="C15" s="131">
        <f t="shared" si="2"/>
        <v>19.597999999999999</v>
      </c>
      <c r="D15" s="16">
        <v>9.77</v>
      </c>
      <c r="E15" s="133">
        <f t="shared" si="0"/>
        <v>9.8279999999999994</v>
      </c>
      <c r="F15" s="1" t="s">
        <v>146</v>
      </c>
    </row>
    <row r="16" spans="1:26" ht="16.5" x14ac:dyDescent="0.25">
      <c r="A16" s="19" t="s">
        <v>837</v>
      </c>
      <c r="B16" s="16">
        <v>7.67</v>
      </c>
      <c r="C16" s="131">
        <f t="shared" si="2"/>
        <v>18.331300000000002</v>
      </c>
      <c r="D16" s="16">
        <v>8.59</v>
      </c>
      <c r="E16" s="133">
        <f t="shared" si="0"/>
        <v>9.7413000000000025</v>
      </c>
      <c r="F16" s="1" t="s">
        <v>146</v>
      </c>
    </row>
    <row r="17" spans="1:6" ht="16.5" x14ac:dyDescent="0.25">
      <c r="A17" s="19" t="s">
        <v>864</v>
      </c>
      <c r="B17" s="16">
        <v>6.73</v>
      </c>
      <c r="C17" s="131">
        <f t="shared" si="2"/>
        <v>16.084700000000002</v>
      </c>
      <c r="D17" s="16">
        <v>6.57</v>
      </c>
      <c r="E17" s="133">
        <f t="shared" si="0"/>
        <v>9.5147000000000013</v>
      </c>
      <c r="F17" s="1" t="s">
        <v>146</v>
      </c>
    </row>
    <row r="18" spans="1:6" ht="16.5" x14ac:dyDescent="0.25">
      <c r="A18" s="19" t="s">
        <v>822</v>
      </c>
      <c r="B18" s="16">
        <v>7.54</v>
      </c>
      <c r="C18" s="131">
        <f t="shared" si="2"/>
        <v>18.020600000000002</v>
      </c>
      <c r="D18" s="16">
        <v>8.7200000000000006</v>
      </c>
      <c r="E18" s="132">
        <f t="shared" si="0"/>
        <v>9.3006000000000011</v>
      </c>
      <c r="F18" s="1" t="s">
        <v>146</v>
      </c>
    </row>
    <row r="19" spans="1:6" ht="16.5" x14ac:dyDescent="0.25">
      <c r="A19" s="19" t="s">
        <v>851</v>
      </c>
      <c r="B19" s="16">
        <v>7.37</v>
      </c>
      <c r="C19" s="131">
        <f t="shared" si="2"/>
        <v>17.6143</v>
      </c>
      <c r="D19" s="16">
        <v>8.52</v>
      </c>
      <c r="E19" s="133">
        <f t="shared" si="0"/>
        <v>9.0943000000000005</v>
      </c>
      <c r="F19" s="11" t="s">
        <v>146</v>
      </c>
    </row>
    <row r="20" spans="1:6" ht="16.5" x14ac:dyDescent="0.25">
      <c r="A20" s="19" t="s">
        <v>847</v>
      </c>
      <c r="B20" s="16">
        <v>6.4</v>
      </c>
      <c r="C20" s="131">
        <f t="shared" si="2"/>
        <v>15.296000000000001</v>
      </c>
      <c r="D20" s="16">
        <v>6.33</v>
      </c>
      <c r="E20" s="133">
        <f t="shared" si="0"/>
        <v>8.9660000000000011</v>
      </c>
      <c r="F20" s="1" t="s">
        <v>146</v>
      </c>
    </row>
    <row r="21" spans="1:6" ht="16.5" x14ac:dyDescent="0.25">
      <c r="A21" s="19" t="s">
        <v>836</v>
      </c>
      <c r="B21" s="16">
        <v>5.64</v>
      </c>
      <c r="C21" s="131">
        <f t="shared" si="2"/>
        <v>13.4796</v>
      </c>
      <c r="D21" s="16">
        <v>7.14</v>
      </c>
      <c r="E21" s="133">
        <f t="shared" si="0"/>
        <v>6.3395999999999999</v>
      </c>
      <c r="F21" s="1" t="s">
        <v>146</v>
      </c>
    </row>
    <row r="22" spans="1:6" ht="16.5" x14ac:dyDescent="0.25">
      <c r="A22" s="19" t="s">
        <v>835</v>
      </c>
      <c r="B22" s="16">
        <v>5.7</v>
      </c>
      <c r="C22" s="131">
        <f t="shared" si="2"/>
        <v>13.623000000000001</v>
      </c>
      <c r="D22" s="16">
        <v>7.53</v>
      </c>
      <c r="E22" s="133">
        <f t="shared" si="0"/>
        <v>6.0930000000000009</v>
      </c>
      <c r="F22" s="1" t="s">
        <v>146</v>
      </c>
    </row>
    <row r="23" spans="1:6" ht="16.5" x14ac:dyDescent="0.25">
      <c r="A23" s="19" t="s">
        <v>831</v>
      </c>
      <c r="B23" s="16">
        <v>4.78</v>
      </c>
      <c r="C23" s="131">
        <f t="shared" si="2"/>
        <v>11.424200000000001</v>
      </c>
      <c r="D23" s="16">
        <v>5.59</v>
      </c>
      <c r="E23" s="133">
        <f t="shared" si="0"/>
        <v>5.8342000000000009</v>
      </c>
      <c r="F23" s="1" t="s">
        <v>146</v>
      </c>
    </row>
    <row r="24" spans="1:6" ht="16.5" x14ac:dyDescent="0.25">
      <c r="A24" s="19" t="s">
        <v>834</v>
      </c>
      <c r="B24" s="16">
        <v>4.9000000000000004</v>
      </c>
      <c r="C24" s="131">
        <f t="shared" si="2"/>
        <v>11.711000000000002</v>
      </c>
      <c r="D24" s="16">
        <v>6.35</v>
      </c>
      <c r="E24" s="133">
        <f t="shared" si="0"/>
        <v>5.3610000000000024</v>
      </c>
      <c r="F24" s="1" t="s">
        <v>146</v>
      </c>
    </row>
    <row r="25" spans="1:6" ht="16.5" x14ac:dyDescent="0.25">
      <c r="A25" s="19" t="s">
        <v>852</v>
      </c>
      <c r="B25" s="16">
        <v>4.7</v>
      </c>
      <c r="C25" s="131">
        <f t="shared" si="2"/>
        <v>11.233000000000001</v>
      </c>
      <c r="D25" s="16">
        <v>6.28</v>
      </c>
      <c r="E25" s="133">
        <f t="shared" si="0"/>
        <v>4.9530000000000003</v>
      </c>
      <c r="F25" s="1" t="s">
        <v>146</v>
      </c>
    </row>
    <row r="26" spans="1:6" ht="16.5" x14ac:dyDescent="0.25">
      <c r="A26" s="19" t="s">
        <v>826</v>
      </c>
      <c r="B26" s="16">
        <v>5.91</v>
      </c>
      <c r="C26" s="131">
        <f t="shared" si="2"/>
        <v>14.1249</v>
      </c>
      <c r="D26" s="16">
        <v>9.24</v>
      </c>
      <c r="E26" s="133">
        <f t="shared" si="0"/>
        <v>4.8849</v>
      </c>
      <c r="F26" s="1" t="s">
        <v>146</v>
      </c>
    </row>
    <row r="27" spans="1:6" ht="16.5" x14ac:dyDescent="0.25">
      <c r="A27" s="19" t="s">
        <v>854</v>
      </c>
      <c r="B27" s="16">
        <v>4.5999999999999996</v>
      </c>
      <c r="C27" s="131">
        <f t="shared" si="2"/>
        <v>10.994</v>
      </c>
      <c r="D27" s="16">
        <v>6.22</v>
      </c>
      <c r="E27" s="133">
        <f t="shared" si="0"/>
        <v>4.774</v>
      </c>
      <c r="F27" s="1" t="s">
        <v>146</v>
      </c>
    </row>
    <row r="28" spans="1:6" ht="16.5" x14ac:dyDescent="0.25">
      <c r="A28" s="19" t="s">
        <v>846</v>
      </c>
      <c r="B28" s="16">
        <v>4.7</v>
      </c>
      <c r="C28" s="131">
        <f t="shared" si="2"/>
        <v>11.233000000000001</v>
      </c>
      <c r="D28" s="16">
        <v>7.12</v>
      </c>
      <c r="E28" s="133">
        <f t="shared" si="0"/>
        <v>4.1130000000000004</v>
      </c>
      <c r="F28" s="1" t="s">
        <v>146</v>
      </c>
    </row>
    <row r="29" spans="1:6" ht="16.5" x14ac:dyDescent="0.25">
      <c r="A29" s="19" t="s">
        <v>838</v>
      </c>
      <c r="B29" s="16">
        <v>4.67</v>
      </c>
      <c r="C29" s="131">
        <f t="shared" si="2"/>
        <v>11.161300000000001</v>
      </c>
      <c r="D29" s="16">
        <v>7.19</v>
      </c>
      <c r="E29" s="133">
        <f t="shared" si="0"/>
        <v>3.9713000000000003</v>
      </c>
      <c r="F29" s="1" t="s">
        <v>146</v>
      </c>
    </row>
    <row r="30" spans="1:6" ht="16.5" x14ac:dyDescent="0.25">
      <c r="A30" s="19" t="s">
        <v>866</v>
      </c>
      <c r="B30" s="16">
        <v>4.59</v>
      </c>
      <c r="C30" s="131">
        <f t="shared" si="2"/>
        <v>10.9701</v>
      </c>
      <c r="D30" s="16">
        <v>7.11</v>
      </c>
      <c r="E30" s="133">
        <f t="shared" si="0"/>
        <v>3.8601000000000001</v>
      </c>
      <c r="F30" s="1" t="s">
        <v>146</v>
      </c>
    </row>
    <row r="31" spans="1:6" ht="16.5" x14ac:dyDescent="0.25">
      <c r="A31" s="19" t="s">
        <v>848</v>
      </c>
      <c r="B31" s="16">
        <v>4.67</v>
      </c>
      <c r="C31" s="131">
        <f t="shared" si="2"/>
        <v>11.161300000000001</v>
      </c>
      <c r="D31" s="16">
        <v>7.37</v>
      </c>
      <c r="E31" s="133">
        <f t="shared" si="0"/>
        <v>3.7913000000000006</v>
      </c>
      <c r="F31" s="1" t="s">
        <v>146</v>
      </c>
    </row>
    <row r="32" spans="1:6" ht="16.5" x14ac:dyDescent="0.25">
      <c r="A32" s="19" t="s">
        <v>856</v>
      </c>
      <c r="B32" s="16">
        <v>4.3600000000000003</v>
      </c>
      <c r="C32" s="131">
        <f t="shared" si="2"/>
        <v>10.420400000000001</v>
      </c>
      <c r="D32" s="16">
        <v>6.74</v>
      </c>
      <c r="E32" s="133">
        <f t="shared" si="0"/>
        <v>3.6804000000000006</v>
      </c>
      <c r="F32" s="1" t="s">
        <v>146</v>
      </c>
    </row>
    <row r="33" spans="1:6" ht="16.5" x14ac:dyDescent="0.25">
      <c r="A33" s="19" t="s">
        <v>861</v>
      </c>
      <c r="B33" s="16">
        <v>4.08</v>
      </c>
      <c r="C33" s="131">
        <f t="shared" si="2"/>
        <v>9.7512000000000008</v>
      </c>
      <c r="D33" s="16">
        <v>6.34</v>
      </c>
      <c r="E33" s="133">
        <f t="shared" si="0"/>
        <v>3.4112000000000009</v>
      </c>
      <c r="F33" s="1" t="s">
        <v>146</v>
      </c>
    </row>
    <row r="34" spans="1:6" ht="16.5" x14ac:dyDescent="0.25">
      <c r="A34" s="19" t="s">
        <v>827</v>
      </c>
      <c r="B34" s="16">
        <v>5</v>
      </c>
      <c r="C34" s="131">
        <f t="shared" si="2"/>
        <v>11.950000000000001</v>
      </c>
      <c r="D34" s="16">
        <v>9.0500000000000007</v>
      </c>
      <c r="E34" s="133">
        <f t="shared" ref="E34:E57" si="4">C34-D34</f>
        <v>2.9000000000000004</v>
      </c>
      <c r="F34" s="1" t="s">
        <v>146</v>
      </c>
    </row>
    <row r="35" spans="1:6" ht="16.5" x14ac:dyDescent="0.25">
      <c r="A35" s="19" t="s">
        <v>839</v>
      </c>
      <c r="B35" s="16">
        <v>4.9000000000000004</v>
      </c>
      <c r="C35" s="131">
        <f t="shared" si="2"/>
        <v>11.711000000000002</v>
      </c>
      <c r="D35" s="16">
        <v>8.9600000000000009</v>
      </c>
      <c r="E35" s="133">
        <f t="shared" si="4"/>
        <v>2.7510000000000012</v>
      </c>
      <c r="F35" s="1" t="s">
        <v>146</v>
      </c>
    </row>
    <row r="36" spans="1:6" ht="16.5" x14ac:dyDescent="0.25">
      <c r="A36" s="19" t="s">
        <v>850</v>
      </c>
      <c r="B36" s="16">
        <v>4.4000000000000004</v>
      </c>
      <c r="C36" s="131">
        <f t="shared" si="2"/>
        <v>10.516000000000002</v>
      </c>
      <c r="D36" s="16">
        <v>8.0399999999999991</v>
      </c>
      <c r="E36" s="133">
        <f t="shared" si="4"/>
        <v>2.4760000000000026</v>
      </c>
      <c r="F36" s="1" t="s">
        <v>146</v>
      </c>
    </row>
    <row r="37" spans="1:6" ht="16.5" x14ac:dyDescent="0.25">
      <c r="A37" s="19" t="s">
        <v>823</v>
      </c>
      <c r="B37" s="16">
        <v>5.36</v>
      </c>
      <c r="C37" s="131">
        <f t="shared" si="2"/>
        <v>12.810400000000001</v>
      </c>
      <c r="D37" s="16">
        <v>10.56</v>
      </c>
      <c r="E37" s="133">
        <f t="shared" si="4"/>
        <v>2.2504000000000008</v>
      </c>
      <c r="F37" s="1" t="s">
        <v>146</v>
      </c>
    </row>
    <row r="38" spans="1:6" ht="16.5" x14ac:dyDescent="0.25">
      <c r="A38" s="19" t="s">
        <v>840</v>
      </c>
      <c r="B38" s="16">
        <v>3.72</v>
      </c>
      <c r="C38" s="131">
        <f t="shared" si="2"/>
        <v>8.8908000000000005</v>
      </c>
      <c r="D38" s="16">
        <v>7.49</v>
      </c>
      <c r="E38" s="133">
        <f t="shared" si="4"/>
        <v>1.4008000000000003</v>
      </c>
      <c r="F38" s="1" t="s">
        <v>146</v>
      </c>
    </row>
    <row r="39" spans="1:6" ht="16.5" x14ac:dyDescent="0.25">
      <c r="A39" s="19" t="s">
        <v>859</v>
      </c>
      <c r="B39" s="16">
        <v>2.81</v>
      </c>
      <c r="C39" s="131">
        <f t="shared" si="2"/>
        <v>6.7159000000000004</v>
      </c>
      <c r="D39" s="16">
        <v>5.47</v>
      </c>
      <c r="E39" s="133">
        <f t="shared" si="4"/>
        <v>1.2459000000000007</v>
      </c>
      <c r="F39" s="1" t="s">
        <v>146</v>
      </c>
    </row>
    <row r="40" spans="1:6" ht="16.5" x14ac:dyDescent="0.25">
      <c r="A40" s="19" t="s">
        <v>844</v>
      </c>
      <c r="B40" s="16">
        <v>3.2</v>
      </c>
      <c r="C40" s="131">
        <f t="shared" si="2"/>
        <v>7.6480000000000006</v>
      </c>
      <c r="D40" s="16">
        <v>6.88</v>
      </c>
      <c r="E40" s="133">
        <f t="shared" si="4"/>
        <v>0.76800000000000068</v>
      </c>
      <c r="F40" s="1" t="s">
        <v>146</v>
      </c>
    </row>
    <row r="41" spans="1:6" ht="16.5" x14ac:dyDescent="0.25">
      <c r="A41" s="19" t="s">
        <v>825</v>
      </c>
      <c r="B41" s="16">
        <v>3.54</v>
      </c>
      <c r="C41" s="131">
        <f t="shared" si="2"/>
        <v>8.4606000000000012</v>
      </c>
      <c r="D41" s="16">
        <v>8.2899999999999991</v>
      </c>
      <c r="E41" s="133">
        <f t="shared" si="4"/>
        <v>0.17060000000000208</v>
      </c>
      <c r="F41" s="1" t="s">
        <v>146</v>
      </c>
    </row>
    <row r="42" spans="1:6" ht="16.5" x14ac:dyDescent="0.25">
      <c r="A42" s="19" t="s">
        <v>855</v>
      </c>
      <c r="B42" s="16">
        <v>5</v>
      </c>
      <c r="C42" s="131">
        <f t="shared" si="2"/>
        <v>11.950000000000001</v>
      </c>
      <c r="D42" s="16">
        <v>9.4600000000000009</v>
      </c>
      <c r="E42" s="133">
        <f t="shared" si="4"/>
        <v>2.4900000000000002</v>
      </c>
      <c r="F42" s="1" t="s">
        <v>146</v>
      </c>
    </row>
    <row r="43" spans="1:6" ht="16.5" x14ac:dyDescent="0.25">
      <c r="A43" s="19" t="s">
        <v>858</v>
      </c>
      <c r="B43" s="16">
        <v>1.9</v>
      </c>
      <c r="C43" s="131">
        <f t="shared" si="2"/>
        <v>4.5410000000000004</v>
      </c>
      <c r="D43" s="16">
        <v>7.02</v>
      </c>
      <c r="E43" s="133">
        <f t="shared" si="4"/>
        <v>-2.4789999999999992</v>
      </c>
      <c r="F43" s="1" t="s">
        <v>146</v>
      </c>
    </row>
    <row r="44" spans="1:6" ht="16.5" x14ac:dyDescent="0.25">
      <c r="A44" s="19" t="s">
        <v>860</v>
      </c>
      <c r="B44" s="16">
        <v>3.82</v>
      </c>
      <c r="C44" s="131">
        <f t="shared" si="2"/>
        <v>9.1297999999999995</v>
      </c>
      <c r="D44" s="16">
        <v>7.07</v>
      </c>
      <c r="E44" s="133">
        <f t="shared" si="4"/>
        <v>2.0597999999999992</v>
      </c>
      <c r="F44" s="1" t="s">
        <v>146</v>
      </c>
    </row>
    <row r="45" spans="1:6" ht="16.5" x14ac:dyDescent="0.25">
      <c r="A45" s="19" t="s">
        <v>868</v>
      </c>
      <c r="B45" s="16">
        <v>2.27</v>
      </c>
      <c r="C45" s="131">
        <f t="shared" si="2"/>
        <v>5.4253</v>
      </c>
      <c r="D45" s="16">
        <v>6.92</v>
      </c>
      <c r="E45" s="133">
        <f t="shared" si="4"/>
        <v>-1.4946999999999999</v>
      </c>
      <c r="F45" s="1" t="s">
        <v>146</v>
      </c>
    </row>
    <row r="46" spans="1:6" ht="16.5" x14ac:dyDescent="0.25">
      <c r="A46" s="19" t="s">
        <v>25</v>
      </c>
      <c r="B46" s="16">
        <v>5.18</v>
      </c>
      <c r="C46" s="131">
        <f t="shared" si="2"/>
        <v>12.3802</v>
      </c>
      <c r="D46" s="16">
        <v>6.54</v>
      </c>
      <c r="E46" s="133">
        <f t="shared" si="4"/>
        <v>5.8402000000000003</v>
      </c>
      <c r="F46" s="1" t="s">
        <v>146</v>
      </c>
    </row>
    <row r="47" spans="1:6" ht="16.5" x14ac:dyDescent="0.25">
      <c r="A47" s="19" t="s">
        <v>869</v>
      </c>
      <c r="B47" s="16">
        <v>7.9</v>
      </c>
      <c r="C47" s="131">
        <f t="shared" si="2"/>
        <v>18.881</v>
      </c>
      <c r="D47" s="16">
        <v>15.22</v>
      </c>
      <c r="E47" s="133">
        <f t="shared" si="4"/>
        <v>3.6609999999999996</v>
      </c>
      <c r="F47" s="1" t="s">
        <v>146</v>
      </c>
    </row>
    <row r="48" spans="1:6" ht="16.5" x14ac:dyDescent="0.25">
      <c r="A48" s="19" t="s">
        <v>870</v>
      </c>
      <c r="B48" s="16">
        <v>3.3</v>
      </c>
      <c r="C48" s="131">
        <f t="shared" si="2"/>
        <v>7.8869999999999996</v>
      </c>
      <c r="D48" s="16">
        <v>14.88</v>
      </c>
      <c r="E48" s="133">
        <f t="shared" si="4"/>
        <v>-6.9930000000000012</v>
      </c>
      <c r="F48" s="1" t="s">
        <v>146</v>
      </c>
    </row>
    <row r="49" spans="1:6" ht="16.5" x14ac:dyDescent="0.25">
      <c r="A49" s="19" t="s">
        <v>673</v>
      </c>
      <c r="B49" s="16">
        <v>2.2999999999999998</v>
      </c>
      <c r="C49" s="131">
        <f t="shared" si="2"/>
        <v>5.4969999999999999</v>
      </c>
      <c r="D49" s="16">
        <v>6.39</v>
      </c>
      <c r="E49" s="133">
        <f t="shared" si="4"/>
        <v>-0.89299999999999979</v>
      </c>
      <c r="F49" s="1" t="s">
        <v>146</v>
      </c>
    </row>
    <row r="50" spans="1:6" ht="16.5" x14ac:dyDescent="0.25">
      <c r="A50" s="19" t="s">
        <v>824</v>
      </c>
      <c r="B50" s="16">
        <v>2.7</v>
      </c>
      <c r="C50" s="131">
        <f t="shared" si="2"/>
        <v>6.4530000000000012</v>
      </c>
      <c r="D50" s="16">
        <v>7.46</v>
      </c>
      <c r="E50" s="133">
        <f t="shared" si="4"/>
        <v>-1.0069999999999988</v>
      </c>
      <c r="F50" s="1" t="s">
        <v>146</v>
      </c>
    </row>
    <row r="51" spans="1:6" ht="16.5" x14ac:dyDescent="0.25">
      <c r="A51" s="19" t="s">
        <v>853</v>
      </c>
      <c r="B51" s="16">
        <v>2.1</v>
      </c>
      <c r="C51" s="131">
        <f t="shared" si="2"/>
        <v>5.0190000000000001</v>
      </c>
      <c r="D51" s="16">
        <v>6.66</v>
      </c>
      <c r="E51" s="133">
        <f t="shared" si="4"/>
        <v>-1.641</v>
      </c>
      <c r="F51" s="1" t="s">
        <v>146</v>
      </c>
    </row>
    <row r="52" spans="1:6" ht="16.5" x14ac:dyDescent="0.25">
      <c r="A52" s="19" t="s">
        <v>871</v>
      </c>
      <c r="B52" s="16">
        <v>2.2999999999999998</v>
      </c>
      <c r="C52" s="131">
        <f t="shared" si="2"/>
        <v>5.4969999999999999</v>
      </c>
      <c r="D52" s="16">
        <v>7.06</v>
      </c>
      <c r="E52" s="133">
        <f t="shared" si="4"/>
        <v>-1.5629999999999997</v>
      </c>
      <c r="F52" s="1" t="s">
        <v>146</v>
      </c>
    </row>
    <row r="53" spans="1:6" ht="16.5" x14ac:dyDescent="0.25">
      <c r="A53" s="19" t="s">
        <v>872</v>
      </c>
      <c r="B53" s="16">
        <v>5.4</v>
      </c>
      <c r="C53" s="131">
        <f t="shared" si="2"/>
        <v>12.906000000000002</v>
      </c>
      <c r="D53" s="16">
        <v>9.5</v>
      </c>
      <c r="E53" s="133">
        <f t="shared" si="4"/>
        <v>3.4060000000000024</v>
      </c>
      <c r="F53" s="1" t="s">
        <v>146</v>
      </c>
    </row>
    <row r="54" spans="1:6" ht="16.5" x14ac:dyDescent="0.25">
      <c r="A54" s="19" t="s">
        <v>873</v>
      </c>
      <c r="B54" s="16">
        <v>4.2</v>
      </c>
      <c r="C54" s="131">
        <f t="shared" si="2"/>
        <v>10.038</v>
      </c>
      <c r="D54" s="16">
        <v>11.75</v>
      </c>
      <c r="E54" s="133">
        <f t="shared" si="4"/>
        <v>-1.7119999999999997</v>
      </c>
      <c r="F54" s="1" t="s">
        <v>146</v>
      </c>
    </row>
    <row r="55" spans="1:6" ht="16.5" x14ac:dyDescent="0.25">
      <c r="A55" s="19" t="s">
        <v>876</v>
      </c>
      <c r="B55" s="16">
        <v>1.8</v>
      </c>
      <c r="C55" s="131">
        <f t="shared" si="2"/>
        <v>4.3020000000000005</v>
      </c>
      <c r="D55" s="16">
        <v>6.94</v>
      </c>
      <c r="E55" s="133">
        <f t="shared" si="4"/>
        <v>-2.6379999999999999</v>
      </c>
      <c r="F55" s="11" t="s">
        <v>146</v>
      </c>
    </row>
    <row r="56" spans="1:6" ht="16.5" x14ac:dyDescent="0.25">
      <c r="A56" s="19" t="s">
        <v>877</v>
      </c>
      <c r="B56" s="16">
        <v>4.7</v>
      </c>
      <c r="C56" s="131">
        <f t="shared" si="2"/>
        <v>11.233000000000001</v>
      </c>
      <c r="D56" s="16">
        <v>8.61</v>
      </c>
      <c r="E56" s="133">
        <f t="shared" si="4"/>
        <v>2.6230000000000011</v>
      </c>
      <c r="F56" s="11" t="s">
        <v>146</v>
      </c>
    </row>
    <row r="57" spans="1:6" ht="16.5" x14ac:dyDescent="0.25">
      <c r="A57" s="19" t="s">
        <v>878</v>
      </c>
      <c r="B57" s="16">
        <v>2</v>
      </c>
      <c r="C57" s="131">
        <f t="shared" si="2"/>
        <v>4.78</v>
      </c>
      <c r="D57" s="16">
        <v>9.26</v>
      </c>
      <c r="E57" s="133">
        <f t="shared" si="4"/>
        <v>-4.4799999999999995</v>
      </c>
      <c r="F57" s="1" t="s">
        <v>146</v>
      </c>
    </row>
    <row r="58" spans="1:6" ht="16.5" x14ac:dyDescent="0.25">
      <c r="A58" s="19" t="s">
        <v>883</v>
      </c>
      <c r="B58" s="16">
        <v>7.3</v>
      </c>
      <c r="C58" s="131">
        <f t="shared" si="2"/>
        <v>17.446999999999999</v>
      </c>
      <c r="D58" s="16">
        <v>11.85</v>
      </c>
      <c r="E58" s="133">
        <f>C58-D58</f>
        <v>5.5969999999999995</v>
      </c>
      <c r="F58" s="1" t="s">
        <v>146</v>
      </c>
    </row>
    <row r="59" spans="1:6" ht="16.5" x14ac:dyDescent="0.25">
      <c r="A59" s="19" t="s">
        <v>884</v>
      </c>
      <c r="B59" s="16">
        <v>3.55</v>
      </c>
      <c r="C59" s="131">
        <f t="shared" si="2"/>
        <v>8.4845000000000006</v>
      </c>
      <c r="D59" s="16">
        <v>12.93</v>
      </c>
      <c r="E59" s="133">
        <f t="shared" ref="E59:E75" si="5">C59-D59</f>
        <v>-4.4454999999999991</v>
      </c>
      <c r="F59" s="1" t="s">
        <v>146</v>
      </c>
    </row>
    <row r="60" spans="1:6" ht="16.5" x14ac:dyDescent="0.25">
      <c r="A60" s="19" t="s">
        <v>885</v>
      </c>
      <c r="B60" s="16">
        <v>5.2</v>
      </c>
      <c r="C60" s="131">
        <f t="shared" si="2"/>
        <v>12.428000000000001</v>
      </c>
      <c r="D60" s="16">
        <v>6.74</v>
      </c>
      <c r="E60" s="133">
        <f t="shared" si="5"/>
        <v>5.6880000000000006</v>
      </c>
      <c r="F60" s="11" t="s">
        <v>146</v>
      </c>
    </row>
    <row r="61" spans="1:6" ht="16.5" x14ac:dyDescent="0.25">
      <c r="A61" s="19" t="s">
        <v>886</v>
      </c>
      <c r="B61" s="16">
        <v>5.73</v>
      </c>
      <c r="C61" s="131">
        <f t="shared" si="2"/>
        <v>13.694700000000001</v>
      </c>
      <c r="D61" s="16">
        <v>5.68</v>
      </c>
      <c r="E61" s="133">
        <f t="shared" si="5"/>
        <v>8.0147000000000013</v>
      </c>
      <c r="F61" s="1" t="s">
        <v>146</v>
      </c>
    </row>
    <row r="62" spans="1:6" ht="16.5" x14ac:dyDescent="0.25">
      <c r="A62" s="19" t="s">
        <v>887</v>
      </c>
      <c r="B62" s="16">
        <v>4.17</v>
      </c>
      <c r="C62" s="131">
        <f t="shared" si="2"/>
        <v>9.9663000000000004</v>
      </c>
      <c r="D62" s="16">
        <v>8.11</v>
      </c>
      <c r="E62" s="133">
        <f t="shared" si="5"/>
        <v>1.8563000000000009</v>
      </c>
      <c r="F62" s="1" t="s">
        <v>146</v>
      </c>
    </row>
    <row r="63" spans="1:6" ht="16.5" x14ac:dyDescent="0.25">
      <c r="A63" s="19" t="s">
        <v>888</v>
      </c>
      <c r="B63" s="16">
        <v>4.9000000000000004</v>
      </c>
      <c r="C63" s="131">
        <f t="shared" si="2"/>
        <v>11.711000000000002</v>
      </c>
      <c r="D63" s="16">
        <v>10.14</v>
      </c>
      <c r="E63" s="133">
        <f t="shared" si="5"/>
        <v>1.5710000000000015</v>
      </c>
      <c r="F63" s="1" t="s">
        <v>146</v>
      </c>
    </row>
    <row r="64" spans="1:6" ht="16.5" x14ac:dyDescent="0.25">
      <c r="A64" s="19" t="s">
        <v>889</v>
      </c>
      <c r="B64" s="16">
        <v>3.3</v>
      </c>
      <c r="C64" s="131">
        <f t="shared" si="2"/>
        <v>7.8869999999999996</v>
      </c>
      <c r="D64" s="16">
        <v>7.31</v>
      </c>
      <c r="E64" s="133">
        <f t="shared" si="5"/>
        <v>0.57699999999999996</v>
      </c>
      <c r="F64" s="1" t="s">
        <v>146</v>
      </c>
    </row>
    <row r="65" spans="1:9" ht="16.5" x14ac:dyDescent="0.25">
      <c r="A65" s="19" t="s">
        <v>892</v>
      </c>
      <c r="B65" s="16">
        <v>9.9</v>
      </c>
      <c r="C65" s="131">
        <f t="shared" si="2"/>
        <v>23.661000000000001</v>
      </c>
      <c r="D65" s="16">
        <v>12.63</v>
      </c>
      <c r="E65" s="133">
        <f t="shared" si="5"/>
        <v>11.031000000000001</v>
      </c>
      <c r="F65" s="1" t="s">
        <v>146</v>
      </c>
      <c r="G65" s="19" t="s">
        <v>985</v>
      </c>
      <c r="H65" s="1">
        <v>9450</v>
      </c>
      <c r="I65" t="s">
        <v>963</v>
      </c>
    </row>
    <row r="66" spans="1:9" ht="16.5" x14ac:dyDescent="0.25">
      <c r="A66" s="19" t="s">
        <v>893</v>
      </c>
      <c r="B66" s="16">
        <v>4.2</v>
      </c>
      <c r="C66" s="131">
        <f t="shared" si="2"/>
        <v>10.038</v>
      </c>
      <c r="D66" s="16">
        <v>7.7</v>
      </c>
      <c r="E66" s="133">
        <f t="shared" si="5"/>
        <v>2.3380000000000001</v>
      </c>
      <c r="F66" s="1" t="s">
        <v>146</v>
      </c>
    </row>
    <row r="67" spans="1:9" ht="16.5" x14ac:dyDescent="0.25">
      <c r="A67" s="19" t="s">
        <v>894</v>
      </c>
      <c r="B67" s="16">
        <v>3.64</v>
      </c>
      <c r="C67" s="131">
        <f t="shared" ref="C67:C86" si="6">B67*2.39</f>
        <v>8.6996000000000002</v>
      </c>
      <c r="D67" s="16">
        <v>9.66</v>
      </c>
      <c r="E67" s="133">
        <f t="shared" si="5"/>
        <v>-0.96039999999999992</v>
      </c>
      <c r="F67" s="1" t="s">
        <v>146</v>
      </c>
    </row>
    <row r="68" spans="1:9" ht="16.5" x14ac:dyDescent="0.25">
      <c r="A68" s="19" t="s">
        <v>895</v>
      </c>
      <c r="B68" s="16">
        <v>7.18</v>
      </c>
      <c r="C68" s="131">
        <f t="shared" si="6"/>
        <v>17.1602</v>
      </c>
      <c r="D68" s="16">
        <v>9.92</v>
      </c>
      <c r="E68" s="133">
        <f t="shared" si="5"/>
        <v>7.2401999999999997</v>
      </c>
      <c r="F68" s="1" t="s">
        <v>146</v>
      </c>
    </row>
    <row r="69" spans="1:9" ht="16.5" x14ac:dyDescent="0.25">
      <c r="A69" s="19" t="s">
        <v>896</v>
      </c>
      <c r="B69" s="16">
        <v>9.68</v>
      </c>
      <c r="C69" s="131">
        <f t="shared" si="6"/>
        <v>23.135200000000001</v>
      </c>
      <c r="D69" s="16">
        <v>17.63</v>
      </c>
      <c r="E69" s="133">
        <f t="shared" si="5"/>
        <v>5.5052000000000021</v>
      </c>
      <c r="F69" s="1" t="s">
        <v>146</v>
      </c>
    </row>
    <row r="70" spans="1:9" ht="16.5" x14ac:dyDescent="0.25">
      <c r="A70" s="19" t="s">
        <v>897</v>
      </c>
      <c r="B70" s="16">
        <v>3.6</v>
      </c>
      <c r="C70" s="131">
        <f t="shared" si="6"/>
        <v>8.604000000000001</v>
      </c>
      <c r="D70" s="16">
        <v>7.12</v>
      </c>
      <c r="E70" s="133">
        <f t="shared" si="5"/>
        <v>1.4840000000000009</v>
      </c>
      <c r="F70" s="1" t="s">
        <v>146</v>
      </c>
    </row>
    <row r="71" spans="1:9" ht="16.5" x14ac:dyDescent="0.25">
      <c r="A71" s="19" t="s">
        <v>904</v>
      </c>
      <c r="B71" s="16">
        <v>2.27</v>
      </c>
      <c r="C71" s="131">
        <f t="shared" si="6"/>
        <v>5.4253</v>
      </c>
      <c r="D71" s="16">
        <v>6.81</v>
      </c>
      <c r="E71" s="133">
        <f t="shared" si="5"/>
        <v>-1.3846999999999996</v>
      </c>
      <c r="F71" s="11" t="s">
        <v>146</v>
      </c>
    </row>
    <row r="72" spans="1:9" ht="16.5" x14ac:dyDescent="0.25">
      <c r="A72" s="19" t="s">
        <v>912</v>
      </c>
      <c r="B72" s="16">
        <v>1.8</v>
      </c>
      <c r="C72" s="131">
        <f t="shared" si="6"/>
        <v>4.3020000000000005</v>
      </c>
      <c r="D72" s="16">
        <v>9.01</v>
      </c>
      <c r="E72" s="133">
        <f t="shared" si="5"/>
        <v>-4.7079999999999993</v>
      </c>
      <c r="F72" s="1" t="s">
        <v>146</v>
      </c>
    </row>
    <row r="73" spans="1:9" ht="16.5" x14ac:dyDescent="0.25">
      <c r="A73" s="19" t="s">
        <v>913</v>
      </c>
      <c r="B73" s="16">
        <v>5.97</v>
      </c>
      <c r="C73" s="131">
        <f t="shared" si="6"/>
        <v>14.2683</v>
      </c>
      <c r="D73" s="16">
        <v>4</v>
      </c>
      <c r="E73" s="133">
        <f t="shared" si="5"/>
        <v>10.2683</v>
      </c>
      <c r="F73" s="1" t="s">
        <v>146</v>
      </c>
    </row>
    <row r="74" spans="1:9" ht="16.5" x14ac:dyDescent="0.25">
      <c r="A74" s="19" t="s">
        <v>914</v>
      </c>
      <c r="C74" s="131">
        <f t="shared" si="6"/>
        <v>0</v>
      </c>
      <c r="E74" s="133">
        <f t="shared" si="5"/>
        <v>0</v>
      </c>
    </row>
    <row r="75" spans="1:9" ht="16.5" x14ac:dyDescent="0.25">
      <c r="A75" s="19" t="s">
        <v>930</v>
      </c>
      <c r="B75" s="16">
        <v>3</v>
      </c>
      <c r="C75" s="131">
        <f t="shared" si="6"/>
        <v>7.17</v>
      </c>
      <c r="D75" s="16">
        <v>25.02</v>
      </c>
      <c r="E75" s="133">
        <f t="shared" si="5"/>
        <v>-17.850000000000001</v>
      </c>
      <c r="F75" s="1" t="s">
        <v>146</v>
      </c>
    </row>
    <row r="76" spans="1:9" ht="16.5" x14ac:dyDescent="0.25">
      <c r="A76" s="19" t="s">
        <v>939</v>
      </c>
      <c r="B76" s="16">
        <v>12.8</v>
      </c>
      <c r="C76" s="131">
        <f t="shared" si="6"/>
        <v>30.592000000000002</v>
      </c>
      <c r="D76" s="16">
        <v>23.3</v>
      </c>
      <c r="E76" s="133">
        <f t="shared" ref="E76:E85" si="7">C76-D76</f>
        <v>7.2920000000000016</v>
      </c>
      <c r="F76" s="1" t="s">
        <v>146</v>
      </c>
    </row>
    <row r="77" spans="1:9" ht="16.5" x14ac:dyDescent="0.25">
      <c r="A77" s="19" t="s">
        <v>940</v>
      </c>
      <c r="B77" s="16">
        <v>2.5</v>
      </c>
      <c r="C77" s="131">
        <f t="shared" si="6"/>
        <v>5.9750000000000005</v>
      </c>
      <c r="D77" s="16">
        <v>8.66</v>
      </c>
      <c r="E77" s="133">
        <f t="shared" si="7"/>
        <v>-2.6849999999999996</v>
      </c>
      <c r="F77" s="1" t="s">
        <v>146</v>
      </c>
    </row>
    <row r="78" spans="1:9" ht="16.5" x14ac:dyDescent="0.25">
      <c r="A78" s="19" t="s">
        <v>942</v>
      </c>
      <c r="B78" s="16">
        <v>2.4</v>
      </c>
      <c r="C78" s="131">
        <f t="shared" si="6"/>
        <v>5.7359999999999998</v>
      </c>
      <c r="D78" s="16">
        <v>10.97</v>
      </c>
      <c r="E78" s="133">
        <f t="shared" si="7"/>
        <v>-5.2340000000000009</v>
      </c>
      <c r="F78" s="1" t="s">
        <v>146</v>
      </c>
    </row>
    <row r="79" spans="1:9" ht="16.5" x14ac:dyDescent="0.25">
      <c r="A79" s="19" t="s">
        <v>943</v>
      </c>
      <c r="B79" s="16">
        <v>7.6</v>
      </c>
      <c r="C79" s="131">
        <f t="shared" si="6"/>
        <v>18.164000000000001</v>
      </c>
      <c r="D79" s="16">
        <v>21.09</v>
      </c>
      <c r="E79" s="133">
        <f t="shared" si="7"/>
        <v>-2.9259999999999984</v>
      </c>
      <c r="F79" s="1" t="s">
        <v>146</v>
      </c>
    </row>
    <row r="80" spans="1:9" ht="16.5" x14ac:dyDescent="0.25">
      <c r="A80" s="19" t="s">
        <v>944</v>
      </c>
      <c r="C80" s="131">
        <f t="shared" si="6"/>
        <v>0</v>
      </c>
      <c r="E80" s="133">
        <f t="shared" si="7"/>
        <v>0</v>
      </c>
    </row>
    <row r="81" spans="1:6" ht="16.5" x14ac:dyDescent="0.25">
      <c r="A81" s="19" t="s">
        <v>946</v>
      </c>
      <c r="B81" s="16">
        <v>9.1999999999999993</v>
      </c>
      <c r="C81" s="131">
        <f t="shared" si="6"/>
        <v>21.988</v>
      </c>
      <c r="D81" s="16">
        <v>11.18</v>
      </c>
      <c r="E81" s="133">
        <f t="shared" si="7"/>
        <v>10.808</v>
      </c>
      <c r="F81" s="1" t="s">
        <v>146</v>
      </c>
    </row>
    <row r="82" spans="1:6" ht="16.5" x14ac:dyDescent="0.25">
      <c r="A82" s="19" t="s">
        <v>947</v>
      </c>
      <c r="C82" s="131">
        <f t="shared" si="6"/>
        <v>0</v>
      </c>
      <c r="E82" s="133">
        <f t="shared" si="7"/>
        <v>0</v>
      </c>
    </row>
    <row r="83" spans="1:6" ht="16.5" x14ac:dyDescent="0.25">
      <c r="A83" s="19" t="s">
        <v>30</v>
      </c>
      <c r="B83" s="16">
        <v>4.09</v>
      </c>
      <c r="C83" s="131">
        <f t="shared" si="6"/>
        <v>9.7751000000000001</v>
      </c>
      <c r="D83" s="16">
        <v>23.72</v>
      </c>
      <c r="E83" s="133">
        <f t="shared" si="7"/>
        <v>-13.944899999999999</v>
      </c>
      <c r="F83" s="1" t="s">
        <v>146</v>
      </c>
    </row>
    <row r="84" spans="1:6" ht="16.5" x14ac:dyDescent="0.25">
      <c r="A84" s="19" t="s">
        <v>948</v>
      </c>
      <c r="C84" s="131">
        <f t="shared" si="6"/>
        <v>0</v>
      </c>
      <c r="E84" s="133">
        <f t="shared" si="7"/>
        <v>0</v>
      </c>
    </row>
    <row r="85" spans="1:6" ht="16.5" x14ac:dyDescent="0.25">
      <c r="A85" s="19" t="s">
        <v>1135</v>
      </c>
      <c r="C85" s="131">
        <f t="shared" si="6"/>
        <v>0</v>
      </c>
      <c r="E85" s="133">
        <f t="shared" si="7"/>
        <v>0</v>
      </c>
    </row>
    <row r="86" spans="1:6" ht="16.5" x14ac:dyDescent="0.25">
      <c r="A86" s="19" t="s">
        <v>1338</v>
      </c>
      <c r="C86" s="131">
        <f t="shared" si="6"/>
        <v>0</v>
      </c>
      <c r="E86" s="133">
        <f>C86-D86</f>
        <v>0</v>
      </c>
    </row>
  </sheetData>
  <sortState xmlns:xlrd2="http://schemas.microsoft.com/office/spreadsheetml/2017/richdata2" ref="A2:G51">
    <sortCondition descending="1" ref="E2:E51"/>
  </sortState>
  <conditionalFormatting sqref="E2:E86">
    <cfRule type="cellIs" dxfId="8" priority="4" operator="greaterThan">
      <formula>0</formula>
    </cfRule>
  </conditionalFormatting>
  <conditionalFormatting sqref="E2:E86">
    <cfRule type="colorScale" priority="3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conditionalFormatting sqref="W2:W11">
    <cfRule type="cellIs" dxfId="7" priority="2" operator="greaterThan">
      <formula>0</formula>
    </cfRule>
  </conditionalFormatting>
  <conditionalFormatting sqref="W2:W11">
    <cfRule type="colorScale" priority="1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Koronák</vt:lpstr>
      <vt:lpstr>Pengők</vt:lpstr>
      <vt:lpstr>Forintok</vt:lpstr>
      <vt:lpstr>Kezdeti</vt:lpstr>
      <vt:lpstr>rendelések</vt:lpstr>
      <vt:lpstr>Készlet</vt:lpstr>
      <vt:lpstr>érmék</vt:lpstr>
      <vt:lpstr>feltöltés</vt:lpstr>
      <vt:lpstr>Hirdetés</vt:lpstr>
      <vt:lpstr>adópengők</vt:lpstr>
      <vt:lpstr>Értékelés</vt:lpstr>
      <vt:lpstr>kitűntetések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 Tamás</dc:creator>
  <cp:lastModifiedBy>tomcars</cp:lastModifiedBy>
  <cp:lastPrinted>2015-03-26T09:26:38Z</cp:lastPrinted>
  <dcterms:created xsi:type="dcterms:W3CDTF">2004-07-22T12:08:05Z</dcterms:created>
  <dcterms:modified xsi:type="dcterms:W3CDTF">2021-05-18T07:51:39Z</dcterms:modified>
</cp:coreProperties>
</file>